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1" sheetId="5" r:id="rId5"/>
  </sheets>
  <definedNames>
    <definedName name="_xlnm.Print_Area" localSheetId="3">'раздел 3'!$A$1:$M$76</definedName>
  </definedNames>
  <calcPr fullCalcOnLoad="1"/>
</workbook>
</file>

<file path=xl/sharedStrings.xml><?xml version="1.0" encoding="utf-8"?>
<sst xmlns="http://schemas.openxmlformats.org/spreadsheetml/2006/main" count="307" uniqueCount="265">
  <si>
    <t>Показатели финансового состояния учреждения</t>
  </si>
  <si>
    <t>Общая сумма балансовой стоимости Нефинансовых активов – всего, из них:</t>
  </si>
  <si>
    <t>недвижимое имущество</t>
  </si>
  <si>
    <t>особо ценное движимое имущество</t>
  </si>
  <si>
    <t>Общая сумма балансовой стоимости Финансовых активов – всего, из них:</t>
  </si>
  <si>
    <t>Дебиторская задолженность по доходам</t>
  </si>
  <si>
    <t>Дебиторская задолженность по расходам</t>
  </si>
  <si>
    <t>Общая сумма Обязательства, всего, из них:</t>
  </si>
  <si>
    <t>Просроченная кредиторская задолженность</t>
  </si>
  <si>
    <t>Плановые показатели поступлений и выплат</t>
  </si>
  <si>
    <t>Планируемая сумма поступлений всего, из них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</si>
  <si>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</si>
  <si>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</si>
  <si>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</si>
  <si>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Оказание платных услуг (выполнение работ) и иная приносящая доход деятельность</t>
  </si>
  <si>
    <t>Планируемая сумма выплат всего, из них</t>
  </si>
  <si>
    <t>Оплата труда и начисления на выплаты по оплате труда</t>
  </si>
  <si>
    <t>Оплата Услуги связи</t>
  </si>
  <si>
    <t xml:space="preserve">Транспортные услуги </t>
  </si>
  <si>
    <t xml:space="preserve">Коммунальные услуги </t>
  </si>
  <si>
    <t>Арендная плата за пользование имуществом</t>
  </si>
  <si>
    <t>Оплата услуг по содержанию имущества</t>
  </si>
  <si>
    <t>Приобретение  основных средств</t>
  </si>
  <si>
    <t>Приобретение  нематериальных активов</t>
  </si>
  <si>
    <t>Приобретение  материальных запасов</t>
  </si>
  <si>
    <t>Планируемая сумма выплат по публичным обязательствам</t>
  </si>
  <si>
    <t>2. Показатели финансового состояния учреждения</t>
  </si>
  <si>
    <t>№</t>
  </si>
  <si>
    <t>Наименование показателя</t>
  </si>
  <si>
    <t>Показатели финансового состояния</t>
  </si>
  <si>
    <t>п/п</t>
  </si>
  <si>
    <t>на последнюю отчетную дату, предшествующую дате составления Плана</t>
  </si>
  <si>
    <t>на конец планового периода</t>
  </si>
  <si>
    <t>I.</t>
  </si>
  <si>
    <t>Нефинансовые активы – всего, из них:</t>
  </si>
  <si>
    <t>1.1.</t>
  </si>
  <si>
    <t>Общая балансовая стоимость недвижимого муниципального имущества – всего, в том числе:</t>
  </si>
  <si>
    <t>1.1.1.</t>
  </si>
  <si>
    <t>Стоимость имущества, закрепленного собственником имущества за учреждением на праве оперативного управления</t>
  </si>
  <si>
    <t>1.1.2.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</si>
  <si>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</si>
  <si>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1.1.3.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</si>
  <si>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</si>
  <si>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</si>
  <si>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</si>
  <si>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</si>
  <si>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 – всего, в том числе: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</si>
  <si>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</si>
  <si>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</si>
  <si>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</si>
  <si>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</si>
  <si>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</t>
  </si>
  <si>
    <t>Финансовые активы – всего, из них:</t>
  </si>
  <si>
    <t>2.1.</t>
  </si>
  <si>
    <t>Дебиторская задолженность по доходам, полученным за счет средств местного бюджета</t>
  </si>
  <si>
    <t>2.2.</t>
  </si>
  <si>
    <t>Дебиторская задолженность по выданным авансам, полученным за счет средств местного бюджета – всего, в том числе: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</si>
  <si>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</si>
  <si>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</si>
  <si>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</si>
  <si>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</si>
  <si>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</si>
  <si>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</si>
  <si>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</si>
  <si>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</si>
  <si>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</si>
  <si>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</si>
  <si>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</si>
  <si>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</si>
  <si>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</si>
  <si>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</si>
  <si>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</si>
  <si>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материальных запасов</t>
  </si>
  <si>
    <t>2.2.9.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</si>
  <si>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</si>
  <si>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</si>
  <si>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 – всего, в том числе: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</si>
  <si>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</si>
  <si>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</si>
  <si>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</si>
  <si>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</si>
  <si>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</si>
  <si>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</si>
  <si>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</si>
  <si>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</si>
  <si>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</si>
  <si>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III.</t>
  </si>
  <si>
    <t>Обязательства, всего, из них:</t>
  </si>
  <si>
    <t>3.1.</t>
  </si>
  <si>
    <t>3.2.</t>
  </si>
  <si>
    <t>Кредиторская задолженность по расчетам с поставщиками и подрядчиками за счет средств местного бюджета – всего, в том числе: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</si>
  <si>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</si>
  <si>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</si>
  <si>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</si>
  <si>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</si>
  <si>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</si>
  <si>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</si>
  <si>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</si>
  <si>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</si>
  <si>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</si>
  <si>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</si>
  <si>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</si>
  <si>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</si>
  <si>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</si>
  <si>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</si>
  <si>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</si>
  <si>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</si>
  <si>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</si>
  <si>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материальных запасов</t>
  </si>
  <si>
    <t>3.2.10.</t>
  </si>
  <si>
    <t>по оплате прочих расходов</t>
  </si>
  <si>
    <t>3.2.11.</t>
  </si>
  <si>
    <t>по платежам в бюджет</t>
  </si>
  <si>
    <t>3.2.12.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</si>
  <si>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</si>
  <si>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</si>
  <si>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 – всего, в том числе: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</si>
  <si>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</si>
  <si>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</si>
  <si>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</si>
  <si>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</si>
  <si>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</si>
  <si>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</si>
  <si>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</si>
  <si>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</si>
  <si>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</si>
  <si>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</si>
  <si>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</si>
  <si>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</si>
  <si>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Коды классификации операций сектора государственного управления</t>
  </si>
  <si>
    <t>Сумма - всего, рублей</t>
  </si>
  <si>
    <t xml:space="preserve">Выплаты за счет: </t>
  </si>
  <si>
    <t>Выплаты по:</t>
  </si>
  <si>
    <t>субсидии на выполнение муниципального задания</t>
  </si>
  <si>
    <t>поступлений от оказания услуг в соответствии с муниципальным заданием на платной основе</t>
  </si>
  <si>
    <t>целевым субсидиям</t>
  </si>
  <si>
    <t xml:space="preserve">Поступления от иной приносящей доход деятельности </t>
  </si>
  <si>
    <t>бюджетным инвестициям</t>
  </si>
  <si>
    <t>в том числе:</t>
  </si>
  <si>
    <t>по видам затрат:</t>
  </si>
  <si>
    <t>Код</t>
  </si>
  <si>
    <t>Код дополни-тельной классифи-кации</t>
  </si>
  <si>
    <t xml:space="preserve">на оказание муниципальной услуги  </t>
  </si>
  <si>
    <t>на содержание имущества</t>
  </si>
  <si>
    <t>КОСГУ</t>
  </si>
  <si>
    <t>Выплаты – всего:</t>
  </si>
  <si>
    <t>1.</t>
  </si>
  <si>
    <t>Оплата труда и начисления на выплаты по оплате труда – всего, из них:</t>
  </si>
  <si>
    <t>Заработная плата</t>
  </si>
  <si>
    <t>Прочие выплаты – всего, из них:</t>
  </si>
  <si>
    <t>Командировки и служебные разъезды (суточные)</t>
  </si>
  <si>
    <t>01</t>
  </si>
  <si>
    <t>Компенсации за книгоиздательскую продукцию</t>
  </si>
  <si>
    <t>02</t>
  </si>
  <si>
    <t>Компенсации за лечение</t>
  </si>
  <si>
    <t>03</t>
  </si>
  <si>
    <t>Проезд в отпуск</t>
  </si>
  <si>
    <t>04</t>
  </si>
  <si>
    <t>Соц помощь(1500)</t>
  </si>
  <si>
    <t>05</t>
  </si>
  <si>
    <t>Прочие</t>
  </si>
  <si>
    <t>06</t>
  </si>
  <si>
    <t>Льготы по коммунальным услугам на селе</t>
  </si>
  <si>
    <t>Начисления на выплаты по оплате труда</t>
  </si>
  <si>
    <t>2.</t>
  </si>
  <si>
    <t>Оплата работ, услуг – всего, из них:</t>
  </si>
  <si>
    <t>Услуги связи</t>
  </si>
  <si>
    <t>Транспортные услуги – всего, из них:</t>
  </si>
  <si>
    <t>Командировки и служебные разъезды (проезд)</t>
  </si>
  <si>
    <t>Траспортные услуги</t>
  </si>
  <si>
    <t>Коммунальные услуги – всего, из них:</t>
  </si>
  <si>
    <t>Оплата отопления и технологических нужд</t>
  </si>
  <si>
    <t>Оплата потребления газа</t>
  </si>
  <si>
    <t>Оплата потребления электрической эрегии</t>
  </si>
  <si>
    <t>Оплата водоснабжения помещени</t>
  </si>
  <si>
    <t>Оплата централизованной очистки системы</t>
  </si>
  <si>
    <t>Арендная плата за пользованием имуществом</t>
  </si>
  <si>
    <t>Работы, услуги по содержанию имущества – всего, из них:</t>
  </si>
  <si>
    <t>Оплата ремонта зданий и сооружений</t>
  </si>
  <si>
    <t>Вывоз и утилизация твёрдых бытовых отходов</t>
  </si>
  <si>
    <t>Прочие работы, услуги – всего, из них:</t>
  </si>
  <si>
    <t>Командировки и служебные разъезды (проживание)</t>
  </si>
  <si>
    <t>Прочие услуги</t>
  </si>
  <si>
    <t>Расходы на публикацию</t>
  </si>
  <si>
    <t>расходы на оплату договоров возмездного оказания педагогических услуг детям, оказавшимся в сложной жизненной ситуации</t>
  </si>
  <si>
    <t>3.</t>
  </si>
  <si>
    <t>Безвозмездные перечисления организациям – всего, из них:</t>
  </si>
  <si>
    <t>Безвозмездные перечисления  муниципальным организациям</t>
  </si>
  <si>
    <t>Безвозмездные перечисления организациям, за исключением  муниципальных организаций</t>
  </si>
  <si>
    <t>4.</t>
  </si>
  <si>
    <t>Социальное обеспечение – всего, из них:</t>
  </si>
  <si>
    <t>Пособия по социальной помощи населению</t>
  </si>
  <si>
    <t>указать в разрезе кодов дополнительной классификации расходов</t>
  </si>
  <si>
    <t>Пенсии, пособия, выплачиваемые организациями сектора государственного управления</t>
  </si>
  <si>
    <t>5.</t>
  </si>
  <si>
    <t>Прочие расходы – всего, из них:</t>
  </si>
  <si>
    <t>Прочие расходы</t>
  </si>
  <si>
    <t>Налог на имущество</t>
  </si>
  <si>
    <t>6.</t>
  </si>
  <si>
    <t>Поступления нефинансовых активов – всего, из них:</t>
  </si>
  <si>
    <t>Увеличение стоимости основных средств – всего, из них:</t>
  </si>
  <si>
    <t>Расходные материалы и предм. Снабж. Со сроком действия больше 1 года</t>
  </si>
  <si>
    <t>Приобр. и модерн. оборуд. и предм. длит. пользования</t>
  </si>
  <si>
    <t>Капитальное строительство</t>
  </si>
  <si>
    <t>Увеличение стоимости материальных запасов – всего, из них:</t>
  </si>
  <si>
    <t>Медикаменты</t>
  </si>
  <si>
    <t>Продукты питания</t>
  </si>
  <si>
    <t>Оплата котельно-печного топлива</t>
  </si>
  <si>
    <t>Мягкий инвентарь и обмундирование</t>
  </si>
  <si>
    <t>7.</t>
  </si>
  <si>
    <t>Справочно:</t>
  </si>
  <si>
    <t>Объем публичных обязательств – всего</t>
  </si>
  <si>
    <t>Руководитель учреждения                        ________________           _______________________</t>
  </si>
  <si>
    <t xml:space="preserve">Главный бухгалтер                        ________________           </t>
  </si>
  <si>
    <t>Хромова Т.И.</t>
  </si>
  <si>
    <r>
      <t xml:space="preserve">                                                                            </t>
    </r>
    <r>
      <rPr>
        <sz val="8"/>
        <rFont val="Times New Roman"/>
        <family val="1"/>
      </rPr>
      <t xml:space="preserve">    (подпись)                                 (расшифровка подписи)</t>
    </r>
  </si>
  <si>
    <t>УТВЕРЖДЕН</t>
  </si>
  <si>
    <t>ПЛАН</t>
  </si>
  <si>
    <t>финансово-хозяйственной деятельности</t>
  </si>
  <si>
    <t xml:space="preserve">дата составления Плана - </t>
  </si>
  <si>
    <t xml:space="preserve">Полное наименование муниципального учреждения (подразделения) </t>
  </si>
  <si>
    <t>Наименование органа местного самоуправления, осуществляющего функции и полномочия учредителя муниципального учреждения</t>
  </si>
  <si>
    <t>Адрес фактического местонахождения муниципального учреждения (подразделения)</t>
  </si>
  <si>
    <t>Фамилия, имя, отчество руководителя, телефон</t>
  </si>
  <si>
    <t>Идентификационный номер налогоплательщика (ИНН)</t>
  </si>
  <si>
    <t xml:space="preserve">Код причины постановки на учет (КПП) </t>
  </si>
  <si>
    <t>Единица измерения</t>
  </si>
  <si>
    <t>рубль</t>
  </si>
  <si>
    <t>Коды по Общероссийскому классификатору видов экономической деятельности</t>
  </si>
  <si>
    <t>Состав наблюдательного совета (с указанием должностей, фамилий, имен и отчеств) (для муниципальных автономных учреждений):</t>
  </si>
  <si>
    <t>3. Показатели по выплатам учреждения</t>
  </si>
  <si>
    <t>689210,  Чукотский автономный округ, Иультинский район, с. Уэлькаль,  Вальгиргина д.1</t>
  </si>
  <si>
    <t>Козловская Надежда Васильевна, 8-427-34-53-333</t>
  </si>
  <si>
    <t>8704000509</t>
  </si>
  <si>
    <t>1. Сведения о деятельности учреждения</t>
  </si>
  <si>
    <t>Цели деятельности муниципального учреждения (подразделения).</t>
  </si>
  <si>
    <t>достижение школьниками высокого уровня развития, формирование духовно- нравственной личности, руководствующейся общечеловеческими ценностями</t>
  </si>
  <si>
    <t>освоение учащимися системы знаний и приемов самостоятельной деятельности на уровне Федерального государственного образовательного стандарта</t>
  </si>
  <si>
    <t>воспитание гражданственности, патриотизма, трудолюбия, уважения к правам и свободам человека, любви к окружающей природе и семье</t>
  </si>
  <si>
    <t>формирование общей культуры личности обучающихся на основе усвоения федеральных государственных образовательных стандартов</t>
  </si>
  <si>
    <t>создание основы для адаптации к жизни в обществе, для осознанного выбора и последующего освоения профессиональных образовательных программ</t>
  </si>
  <si>
    <t>обеспечение преемственности дошкольного, начального общего, основного общего  образования</t>
  </si>
  <si>
    <t>Виды деятельности муниципального учреждения (подразделения), относящиеся к его основным видам деятельности в соответствии с уставом учреждения (положением подразделения).</t>
  </si>
  <si>
    <t>образовательный процесс в соответствии с федеральными государственными образовательными стандартами и федеральными государственными требованиями, а также уровнями общеобразовательных программ: дошкольного образования, начального общего образования, основн</t>
  </si>
  <si>
    <t>1.3.</t>
  </si>
  <si>
    <t>Перечень услуг (работ), осуществляемых на платной основе.</t>
  </si>
  <si>
    <t>услуги предоставляются бесплатно</t>
  </si>
  <si>
    <t>1.4.</t>
  </si>
  <si>
    <t>Перечень муниципальных услуг (работ), определенных в муниципальном задании.</t>
  </si>
  <si>
    <t>реализация программ дошкольного образования</t>
  </si>
  <si>
    <t>реализация общеобразовательных программ начального общего, основного общего, среднего (полного) общего образования</t>
  </si>
  <si>
    <t>1.5.</t>
  </si>
  <si>
    <t>Общая балансовая стоимость недвижимого муниципального имущества.</t>
  </si>
  <si>
    <t>168 807 911,00 руб</t>
  </si>
  <si>
    <t>1.6.</t>
  </si>
  <si>
    <t>Общая балансовая стоимость движимого муниципального имущества, в том числе балансовая стоимость особо ценного движимого имущества.</t>
  </si>
  <si>
    <t>3 020 972,53 руб., в том числе 268 011,00 руб</t>
  </si>
  <si>
    <t>Уэлькаль</t>
  </si>
  <si>
    <t>-</t>
  </si>
  <si>
    <t>________________________________Зеленская Н.М.</t>
  </si>
  <si>
    <t>на 2016 год</t>
  </si>
  <si>
    <t>Муниципальное бюджетное общеобразовательное учреждение «Центр образования села Уэлькаль имени первой Краснознамённой перегоночной авиадивизии»</t>
  </si>
  <si>
    <t>Управление социальной политики городского округа Эгвекинот</t>
  </si>
  <si>
    <t xml:space="preserve">Начальник управления социальной политики городского округа Эгвекинот
</t>
  </si>
  <si>
    <t xml:space="preserve"> 80.21.1;  80.10.1;   80.10.2;   80.10.3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</si>
</sst>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_(* #,##0.000_);_(* \(#,##0.000\);_(* &quot;-&quot;??_);_(@_)"/>
    <numFmt numFmtId="194" formatCode="_-* #,##0.000_р_._-;\-* #,##0.000_р_._-;_-* &quot;-&quot;???_р_._-;_-@_-"/>
    <numFmt numFmtId="195" formatCode="[$-FC19]d\ mmmm\ yyyy\ &quot;г.&quot;"/>
    <numFmt numFmtId="196" formatCode="[$-F800]dddd\,\ mmmm\ dd\,\ 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Arial Cyr"/>
      <family val="0"/>
    </font>
    <font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vertical="top" wrapText="1"/>
    </xf>
    <xf numFmtId="3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justify" vertical="top" wrapText="1"/>
    </xf>
    <xf numFmtId="43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5" fillId="0" borderId="1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43" fontId="22" fillId="0" borderId="11" xfId="103" applyFont="1" applyBorder="1" applyAlignment="1">
      <alignment horizontal="center" vertical="top" wrapText="1"/>
    </xf>
    <xf numFmtId="39" fontId="27" fillId="0" borderId="11" xfId="103" applyNumberFormat="1" applyFont="1" applyBorder="1" applyAlignment="1">
      <alignment horizontal="right" vertical="top" wrapText="1"/>
    </xf>
    <xf numFmtId="0" fontId="27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43" fontId="27" fillId="0" borderId="11" xfId="103" applyFont="1" applyBorder="1" applyAlignment="1">
      <alignment vertical="top" wrapText="1"/>
    </xf>
    <xf numFmtId="43" fontId="0" fillId="0" borderId="0" xfId="0" applyNumberFormat="1" applyAlignment="1">
      <alignment/>
    </xf>
    <xf numFmtId="43" fontId="0" fillId="0" borderId="0" xfId="103" applyAlignment="1">
      <alignment/>
    </xf>
    <xf numFmtId="0" fontId="28" fillId="24" borderId="0" xfId="0" applyFont="1" applyFill="1" applyAlignment="1">
      <alignment/>
    </xf>
    <xf numFmtId="0" fontId="28" fillId="20" borderId="0" xfId="0" applyFont="1" applyFill="1" applyAlignment="1">
      <alignment/>
    </xf>
    <xf numFmtId="4" fontId="28" fillId="20" borderId="0" xfId="0" applyNumberFormat="1" applyFont="1" applyFill="1" applyAlignment="1">
      <alignment/>
    </xf>
    <xf numFmtId="0" fontId="0" fillId="20" borderId="0" xfId="0" applyFill="1" applyAlignment="1">
      <alignment/>
    </xf>
    <xf numFmtId="0" fontId="2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4" fontId="28" fillId="24" borderId="0" xfId="0" applyNumberFormat="1" applyFont="1" applyFill="1" applyAlignment="1">
      <alignment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43" fontId="30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43" fontId="25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43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 quotePrefix="1">
      <alignment horizontal="left" vertical="top" wrapText="1"/>
    </xf>
    <xf numFmtId="0" fontId="25" fillId="0" borderId="12" xfId="0" applyFont="1" applyBorder="1" applyAlignment="1">
      <alignment vertical="top" wrapText="1"/>
    </xf>
    <xf numFmtId="0" fontId="25" fillId="0" borderId="11" xfId="0" applyFont="1" applyBorder="1" applyAlignment="1" quotePrefix="1">
      <alignment horizontal="center" vertical="top" wrapText="1"/>
    </xf>
    <xf numFmtId="0" fontId="25" fillId="0" borderId="14" xfId="0" applyFont="1" applyBorder="1" applyAlignment="1" quotePrefix="1">
      <alignment horizontal="left" vertical="top" wrapText="1"/>
    </xf>
    <xf numFmtId="0" fontId="25" fillId="0" borderId="16" xfId="0" applyFont="1" applyBorder="1" applyAlignment="1">
      <alignment vertical="top" wrapText="1"/>
    </xf>
    <xf numFmtId="0" fontId="30" fillId="0" borderId="11" xfId="0" applyFont="1" applyBorder="1" applyAlignment="1">
      <alignment horizontal="justify" vertical="top" wrapText="1"/>
    </xf>
    <xf numFmtId="43" fontId="25" fillId="24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Border="1" applyAlignment="1" quotePrefix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4" fontId="27" fillId="24" borderId="0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" fontId="0" fillId="24" borderId="0" xfId="0" applyNumberFormat="1" applyFill="1" applyAlignment="1">
      <alignment/>
    </xf>
    <xf numFmtId="0" fontId="23" fillId="0" borderId="0" xfId="0" applyFont="1" applyAlignment="1" quotePrefix="1">
      <alignment horizontal="left"/>
    </xf>
    <xf numFmtId="0" fontId="0" fillId="0" borderId="17" xfId="0" applyBorder="1" applyAlignment="1">
      <alignment/>
    </xf>
    <xf numFmtId="0" fontId="33" fillId="0" borderId="0" xfId="94" applyFont="1" applyAlignment="1">
      <alignment horizontal="center"/>
      <protection/>
    </xf>
    <xf numFmtId="0" fontId="33" fillId="0" borderId="0" xfId="94" applyFont="1" applyAlignment="1">
      <alignment horizontal="right" wrapText="1"/>
      <protection/>
    </xf>
    <xf numFmtId="0" fontId="27" fillId="0" borderId="0" xfId="94" applyFont="1">
      <alignment/>
      <protection/>
    </xf>
    <xf numFmtId="0" fontId="27" fillId="0" borderId="0" xfId="94" applyFont="1" applyAlignment="1">
      <alignment horizontal="center" wrapText="1"/>
      <protection/>
    </xf>
    <xf numFmtId="0" fontId="34" fillId="0" borderId="0" xfId="94" applyFont="1" applyAlignment="1">
      <alignment horizontal="center"/>
      <protection/>
    </xf>
    <xf numFmtId="196" fontId="27" fillId="0" borderId="0" xfId="94" applyNumberFormat="1" applyFont="1" applyAlignment="1">
      <alignment horizontal="center"/>
      <protection/>
    </xf>
    <xf numFmtId="196" fontId="36" fillId="0" borderId="0" xfId="94" applyNumberFormat="1" applyFont="1" applyAlignment="1">
      <alignment horizontal="left" wrapText="1"/>
      <protection/>
    </xf>
    <xf numFmtId="0" fontId="27" fillId="0" borderId="0" xfId="94" applyFont="1" applyAlignment="1">
      <alignment horizontal="center"/>
      <protection/>
    </xf>
    <xf numFmtId="0" fontId="27" fillId="0" borderId="0" xfId="94" applyFont="1" applyAlignment="1">
      <alignment horizontal="right"/>
      <protection/>
    </xf>
    <xf numFmtId="0" fontId="27" fillId="0" borderId="11" xfId="94" applyFont="1" applyBorder="1" applyAlignment="1">
      <alignment vertical="top" wrapText="1"/>
      <protection/>
    </xf>
    <xf numFmtId="0" fontId="27" fillId="0" borderId="11" xfId="94" applyFont="1" applyBorder="1" applyAlignment="1">
      <alignment wrapText="1"/>
      <protection/>
    </xf>
    <xf numFmtId="49" fontId="27" fillId="0" borderId="11" xfId="94" applyNumberFormat="1" applyFont="1" applyBorder="1" applyAlignment="1">
      <alignment wrapText="1"/>
      <protection/>
    </xf>
    <xf numFmtId="0" fontId="27" fillId="0" borderId="11" xfId="94" applyFont="1" applyBorder="1" applyAlignment="1">
      <alignment horizontal="left" wrapText="1"/>
      <protection/>
    </xf>
    <xf numFmtId="0" fontId="27" fillId="0" borderId="11" xfId="94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0" fillId="0" borderId="11" xfId="0" applyNumberFormat="1" applyBorder="1" applyAlignment="1">
      <alignment wrapText="1"/>
    </xf>
    <xf numFmtId="43" fontId="28" fillId="0" borderId="0" xfId="0" applyNumberFormat="1" applyFont="1" applyAlignment="1">
      <alignment/>
    </xf>
    <xf numFmtId="0" fontId="0" fillId="0" borderId="0" xfId="0" applyFill="1" applyAlignment="1">
      <alignment/>
    </xf>
    <xf numFmtId="43" fontId="30" fillId="0" borderId="11" xfId="0" applyNumberFormat="1" applyFont="1" applyFill="1" applyBorder="1" applyAlignment="1">
      <alignment horizontal="center" vertical="center" wrapText="1"/>
    </xf>
    <xf numFmtId="4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3" fontId="25" fillId="0" borderId="11" xfId="0" applyNumberFormat="1" applyFont="1" applyFill="1" applyBorder="1" applyAlignment="1">
      <alignment horizontal="center" vertical="top" wrapText="1"/>
    </xf>
    <xf numFmtId="43" fontId="38" fillId="0" borderId="11" xfId="0" applyNumberFormat="1" applyFont="1" applyFill="1" applyBorder="1" applyAlignment="1">
      <alignment horizontal="center" vertical="center" wrapText="1"/>
    </xf>
    <xf numFmtId="4" fontId="25" fillId="0" borderId="11" xfId="95" applyNumberFormat="1" applyFont="1" applyFill="1" applyBorder="1" applyAlignment="1">
      <alignment horizontal="right" vertical="top" shrinkToFit="1"/>
      <protection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11" xfId="95" applyNumberFormat="1" applyFont="1" applyFill="1" applyBorder="1" applyAlignment="1">
      <alignment horizontal="right" vertical="top" shrinkToFit="1"/>
      <protection/>
    </xf>
    <xf numFmtId="4" fontId="25" fillId="0" borderId="11" xfId="0" applyNumberFormat="1" applyFont="1" applyFill="1" applyBorder="1" applyAlignment="1">
      <alignment horizontal="right" vertical="top" wrapText="1"/>
    </xf>
    <xf numFmtId="3" fontId="0" fillId="0" borderId="18" xfId="0" applyNumberFormat="1" applyBorder="1" applyAlignment="1">
      <alignment/>
    </xf>
    <xf numFmtId="3" fontId="37" fillId="0" borderId="18" xfId="0" applyNumberFormat="1" applyFont="1" applyBorder="1" applyAlignment="1">
      <alignment/>
    </xf>
    <xf numFmtId="39" fontId="27" fillId="25" borderId="11" xfId="103" applyNumberFormat="1" applyFont="1" applyFill="1" applyBorder="1" applyAlignment="1">
      <alignment horizontal="right" vertical="top" wrapText="1"/>
    </xf>
    <xf numFmtId="39" fontId="27" fillId="25" borderId="11" xfId="103" applyNumberFormat="1" applyFont="1" applyFill="1" applyBorder="1" applyAlignment="1">
      <alignment horizontal="right" vertical="center" wrapText="1"/>
    </xf>
    <xf numFmtId="39" fontId="27" fillId="25" borderId="11" xfId="103" applyNumberFormat="1" applyFont="1" applyFill="1" applyBorder="1" applyAlignment="1">
      <alignment horizontal="righ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39" fontId="0" fillId="25" borderId="11" xfId="103" applyNumberFormat="1" applyFill="1" applyBorder="1" applyAlignment="1">
      <alignment horizontal="right"/>
    </xf>
    <xf numFmtId="0" fontId="35" fillId="0" borderId="0" xfId="94" applyFont="1" applyAlignment="1">
      <alignment horizontal="center"/>
      <protection/>
    </xf>
    <xf numFmtId="0" fontId="33" fillId="0" borderId="0" xfId="94" applyFont="1" applyAlignment="1">
      <alignment horizontal="center"/>
      <protection/>
    </xf>
    <xf numFmtId="0" fontId="33" fillId="0" borderId="0" xfId="94" applyFont="1" applyAlignment="1">
      <alignment horizontal="center" wrapText="1"/>
      <protection/>
    </xf>
    <xf numFmtId="0" fontId="26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27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center" vertical="center" wrapText="1"/>
    </xf>
    <xf numFmtId="4" fontId="25" fillId="24" borderId="14" xfId="0" applyNumberFormat="1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textRotation="90" wrapText="1"/>
    </xf>
    <xf numFmtId="0" fontId="23" fillId="0" borderId="14" xfId="0" applyFont="1" applyFill="1" applyBorder="1" applyAlignment="1">
      <alignment horizontal="center" textRotation="90" wrapText="1"/>
    </xf>
    <xf numFmtId="0" fontId="23" fillId="0" borderId="16" xfId="0" applyFont="1" applyFill="1" applyBorder="1" applyAlignment="1">
      <alignment horizontal="center" textRotation="90" wrapText="1"/>
    </xf>
    <xf numFmtId="0" fontId="25" fillId="0" borderId="0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01_01_12" xfId="94"/>
    <cellStyle name="Обычный_Лист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1"/>
  <sheetViews>
    <sheetView tabSelected="1" zoomScalePageLayoutView="0" workbookViewId="0" topLeftCell="A7">
      <selection activeCell="H16" sqref="H16"/>
    </sheetView>
  </sheetViews>
  <sheetFormatPr defaultColWidth="9.00390625" defaultRowHeight="12.75"/>
  <cols>
    <col min="1" max="1" width="41.125" style="61" customWidth="1"/>
    <col min="2" max="2" width="52.875" style="61" customWidth="1"/>
    <col min="3" max="16384" width="9.125" style="61" customWidth="1"/>
  </cols>
  <sheetData>
    <row r="1" ht="16.5">
      <c r="B1" s="59" t="s">
        <v>216</v>
      </c>
    </row>
    <row r="2" ht="47.25">
      <c r="B2" s="62" t="s">
        <v>263</v>
      </c>
    </row>
    <row r="3" ht="15.75">
      <c r="B3" s="63" t="s">
        <v>259</v>
      </c>
    </row>
    <row r="4" spans="1:2" ht="15.75">
      <c r="A4" s="63"/>
      <c r="B4" s="64">
        <f>B10</f>
        <v>42460</v>
      </c>
    </row>
    <row r="6" spans="1:2" ht="18.75">
      <c r="A6" s="98" t="s">
        <v>217</v>
      </c>
      <c r="B6" s="98"/>
    </row>
    <row r="7" spans="1:2" ht="16.5">
      <c r="A7" s="99" t="s">
        <v>218</v>
      </c>
      <c r="B7" s="99"/>
    </row>
    <row r="8" spans="1:2" ht="50.25" customHeight="1">
      <c r="A8" s="100" t="s">
        <v>261</v>
      </c>
      <c r="B8" s="99"/>
    </row>
    <row r="9" spans="1:2" ht="16.5">
      <c r="A9" s="100" t="s">
        <v>260</v>
      </c>
      <c r="B9" s="100"/>
    </row>
    <row r="10" spans="1:2" ht="16.5">
      <c r="A10" s="60" t="s">
        <v>219</v>
      </c>
      <c r="B10" s="65">
        <v>42460</v>
      </c>
    </row>
    <row r="11" spans="1:2" ht="15.75">
      <c r="A11" s="66"/>
      <c r="B11" s="66"/>
    </row>
    <row r="12" ht="15.75">
      <c r="B12" s="67"/>
    </row>
    <row r="13" spans="1:2" ht="63">
      <c r="A13" s="68" t="s">
        <v>220</v>
      </c>
      <c r="B13" s="69" t="s">
        <v>261</v>
      </c>
    </row>
    <row r="14" spans="1:2" ht="63">
      <c r="A14" s="68" t="s">
        <v>221</v>
      </c>
      <c r="B14" s="69" t="s">
        <v>262</v>
      </c>
    </row>
    <row r="15" spans="1:2" ht="47.25">
      <c r="A15" s="68" t="s">
        <v>222</v>
      </c>
      <c r="B15" s="69" t="s">
        <v>231</v>
      </c>
    </row>
    <row r="16" spans="1:2" ht="31.5">
      <c r="A16" s="68" t="s">
        <v>223</v>
      </c>
      <c r="B16" s="69" t="s">
        <v>232</v>
      </c>
    </row>
    <row r="17" spans="1:2" ht="31.5">
      <c r="A17" s="68" t="s">
        <v>224</v>
      </c>
      <c r="B17" s="70" t="s">
        <v>233</v>
      </c>
    </row>
    <row r="18" spans="1:2" ht="31.5">
      <c r="A18" s="68" t="s">
        <v>225</v>
      </c>
      <c r="B18" s="71">
        <v>870401001</v>
      </c>
    </row>
    <row r="19" spans="1:2" ht="15.75">
      <c r="A19" s="68" t="s">
        <v>226</v>
      </c>
      <c r="B19" s="71" t="s">
        <v>227</v>
      </c>
    </row>
    <row r="20" spans="1:2" ht="47.25">
      <c r="A20" s="68" t="s">
        <v>228</v>
      </c>
      <c r="B20" s="69" t="s">
        <v>264</v>
      </c>
    </row>
    <row r="21" spans="1:2" ht="63">
      <c r="A21" s="68" t="s">
        <v>229</v>
      </c>
      <c r="B21" s="72"/>
    </row>
  </sheetData>
  <sheetProtection/>
  <mergeCells count="4">
    <mergeCell ref="A6:B6"/>
    <mergeCell ref="A7:B7"/>
    <mergeCell ref="A8:B8"/>
    <mergeCell ref="A9:B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9.125" style="73" customWidth="1"/>
    <col min="2" max="2" width="58.75390625" style="73" customWidth="1"/>
    <col min="3" max="3" width="52.375" style="73" customWidth="1"/>
    <col min="4" max="16384" width="9.125" style="73" customWidth="1"/>
  </cols>
  <sheetData>
    <row r="2" ht="12.75">
      <c r="B2" s="73" t="s">
        <v>234</v>
      </c>
    </row>
    <row r="4" spans="1:3" ht="15.75" customHeight="1">
      <c r="A4" s="74" t="s">
        <v>35</v>
      </c>
      <c r="B4" s="74" t="s">
        <v>235</v>
      </c>
      <c r="C4" s="74"/>
    </row>
    <row r="5" spans="1:3" ht="41.25" customHeight="1">
      <c r="A5" s="74"/>
      <c r="B5" s="74"/>
      <c r="C5" s="74" t="s">
        <v>236</v>
      </c>
    </row>
    <row r="6" spans="1:3" ht="41.25" customHeight="1">
      <c r="A6" s="74"/>
      <c r="B6" s="74"/>
      <c r="C6" s="74" t="s">
        <v>237</v>
      </c>
    </row>
    <row r="7" spans="1:3" ht="39.75" customHeight="1">
      <c r="A7" s="74"/>
      <c r="B7" s="74"/>
      <c r="C7" s="74" t="s">
        <v>238</v>
      </c>
    </row>
    <row r="8" spans="1:3" ht="36.75" customHeight="1">
      <c r="A8" s="74"/>
      <c r="B8" s="74"/>
      <c r="C8" s="74" t="s">
        <v>239</v>
      </c>
    </row>
    <row r="9" spans="1:3" ht="41.25" customHeight="1">
      <c r="A9" s="74"/>
      <c r="B9" s="74"/>
      <c r="C9" s="74" t="s">
        <v>240</v>
      </c>
    </row>
    <row r="10" spans="1:3" ht="33" customHeight="1">
      <c r="A10" s="74"/>
      <c r="B10" s="74"/>
      <c r="C10" s="74" t="s">
        <v>241</v>
      </c>
    </row>
    <row r="11" spans="1:3" ht="40.5" customHeight="1">
      <c r="A11" s="74" t="s">
        <v>45</v>
      </c>
      <c r="B11" s="74" t="s">
        <v>242</v>
      </c>
      <c r="C11" s="74"/>
    </row>
    <row r="12" spans="1:3" ht="78.75" customHeight="1">
      <c r="A12" s="74"/>
      <c r="B12" s="74"/>
      <c r="C12" s="74" t="s">
        <v>243</v>
      </c>
    </row>
    <row r="13" spans="1:3" ht="14.25" customHeight="1">
      <c r="A13" s="74" t="s">
        <v>244</v>
      </c>
      <c r="B13" s="74" t="s">
        <v>245</v>
      </c>
      <c r="C13" s="74"/>
    </row>
    <row r="14" spans="1:3" ht="14.25" customHeight="1">
      <c r="A14" s="74"/>
      <c r="B14" s="74"/>
      <c r="C14" s="74" t="s">
        <v>246</v>
      </c>
    </row>
    <row r="15" spans="1:3" ht="25.5">
      <c r="A15" s="74" t="s">
        <v>247</v>
      </c>
      <c r="B15" s="74" t="s">
        <v>248</v>
      </c>
      <c r="C15" s="74"/>
    </row>
    <row r="16" spans="1:3" ht="12.75">
      <c r="A16" s="74"/>
      <c r="B16" s="74"/>
      <c r="C16" s="74" t="s">
        <v>249</v>
      </c>
    </row>
    <row r="17" spans="1:3" ht="38.25">
      <c r="A17" s="74"/>
      <c r="B17" s="74"/>
      <c r="C17" s="74" t="s">
        <v>250</v>
      </c>
    </row>
    <row r="18" spans="1:3" ht="25.5">
      <c r="A18" s="74" t="s">
        <v>251</v>
      </c>
      <c r="B18" s="74" t="s">
        <v>252</v>
      </c>
      <c r="C18" s="74"/>
    </row>
    <row r="19" spans="1:3" ht="12.75">
      <c r="A19" s="74"/>
      <c r="B19" s="74"/>
      <c r="C19" s="74" t="s">
        <v>253</v>
      </c>
    </row>
    <row r="20" spans="1:3" ht="38.25">
      <c r="A20" s="74" t="s">
        <v>254</v>
      </c>
      <c r="B20" s="74" t="s">
        <v>255</v>
      </c>
      <c r="C20" s="74"/>
    </row>
    <row r="21" spans="1:3" ht="12.75">
      <c r="A21" s="74"/>
      <c r="B21" s="74"/>
      <c r="C21" s="74" t="s">
        <v>256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2:F63"/>
  <sheetViews>
    <sheetView zoomScalePageLayoutView="0" workbookViewId="0" topLeftCell="A1">
      <selection activeCell="D5" sqref="D5:D13"/>
    </sheetView>
  </sheetViews>
  <sheetFormatPr defaultColWidth="9.00390625" defaultRowHeight="12.75"/>
  <cols>
    <col min="3" max="3" width="62.125" style="0" customWidth="1"/>
    <col min="4" max="4" width="29.375" style="22" customWidth="1"/>
    <col min="5" max="5" width="18.125" style="0" customWidth="1"/>
    <col min="6" max="6" width="10.875" style="0" bestFit="1" customWidth="1"/>
  </cols>
  <sheetData>
    <row r="2" spans="2:5" ht="18.75">
      <c r="B2" s="101" t="s">
        <v>26</v>
      </c>
      <c r="C2" s="101"/>
      <c r="D2" s="101"/>
      <c r="E2" s="101"/>
    </row>
    <row r="3" spans="2:5" ht="12.75">
      <c r="B3" s="14" t="s">
        <v>27</v>
      </c>
      <c r="C3" s="102" t="s">
        <v>28</v>
      </c>
      <c r="D3" s="103" t="s">
        <v>29</v>
      </c>
      <c r="E3" s="103"/>
    </row>
    <row r="4" spans="2:5" ht="38.25">
      <c r="B4" s="14" t="s">
        <v>30</v>
      </c>
      <c r="C4" s="102"/>
      <c r="D4" s="16" t="s">
        <v>31</v>
      </c>
      <c r="E4" s="14" t="s">
        <v>32</v>
      </c>
    </row>
    <row r="5" spans="2:5" ht="15.75">
      <c r="B5" s="15" t="s">
        <v>33</v>
      </c>
      <c r="C5" s="5" t="s">
        <v>34</v>
      </c>
      <c r="D5" s="91">
        <f>D6+D11</f>
        <v>127574758.94</v>
      </c>
      <c r="E5" s="18"/>
    </row>
    <row r="6" spans="2:5" ht="25.5">
      <c r="B6" s="19" t="s">
        <v>35</v>
      </c>
      <c r="C6" s="6" t="s">
        <v>36</v>
      </c>
      <c r="D6" s="92">
        <v>123369327.61</v>
      </c>
      <c r="E6" s="18"/>
    </row>
    <row r="7" spans="2:5" ht="25.5">
      <c r="B7" s="19" t="s">
        <v>37</v>
      </c>
      <c r="C7" s="6" t="s">
        <v>38</v>
      </c>
      <c r="D7" s="93">
        <v>4205431.33</v>
      </c>
      <c r="E7" s="18"/>
    </row>
    <row r="8" spans="2:5" ht="25.5">
      <c r="B8" s="19" t="s">
        <v>39</v>
      </c>
      <c r="C8" s="6" t="s">
        <v>40</v>
      </c>
      <c r="D8" s="91">
        <v>1160970.53</v>
      </c>
      <c r="E8" s="18"/>
    </row>
    <row r="9" spans="2:5" ht="38.25">
      <c r="B9" s="19" t="s">
        <v>41</v>
      </c>
      <c r="C9" s="6" t="s">
        <v>42</v>
      </c>
      <c r="D9" s="91" t="s">
        <v>258</v>
      </c>
      <c r="E9" s="18"/>
    </row>
    <row r="10" spans="2:5" ht="15.75">
      <c r="B10" s="19" t="s">
        <v>43</v>
      </c>
      <c r="C10" s="6" t="s">
        <v>44</v>
      </c>
      <c r="D10" s="91">
        <v>57705001.59</v>
      </c>
      <c r="E10" s="18"/>
    </row>
    <row r="11" spans="2:5" ht="25.5">
      <c r="B11" s="19" t="s">
        <v>45</v>
      </c>
      <c r="C11" s="6" t="s">
        <v>46</v>
      </c>
      <c r="D11" s="97">
        <f>D7</f>
        <v>4205431.33</v>
      </c>
      <c r="E11" s="18"/>
    </row>
    <row r="12" spans="2:5" ht="15.75">
      <c r="B12" s="19" t="s">
        <v>47</v>
      </c>
      <c r="C12" s="6" t="s">
        <v>48</v>
      </c>
      <c r="D12" s="91">
        <v>332811</v>
      </c>
      <c r="E12" s="18"/>
    </row>
    <row r="13" spans="2:5" ht="15.75">
      <c r="B13" s="19" t="s">
        <v>49</v>
      </c>
      <c r="C13" s="6" t="s">
        <v>50</v>
      </c>
      <c r="D13" s="91">
        <v>64581.83</v>
      </c>
      <c r="E13" s="18"/>
    </row>
    <row r="14" spans="2:5" ht="15.75">
      <c r="B14" s="15" t="s">
        <v>51</v>
      </c>
      <c r="C14" s="5" t="s">
        <v>52</v>
      </c>
      <c r="D14" s="17">
        <f>D15+D26+D16</f>
        <v>85806.31</v>
      </c>
      <c r="E14" s="18"/>
    </row>
    <row r="15" spans="2:5" ht="25.5">
      <c r="B15" s="19" t="s">
        <v>53</v>
      </c>
      <c r="C15" s="6" t="s">
        <v>54</v>
      </c>
      <c r="D15" s="20"/>
      <c r="E15" s="18"/>
    </row>
    <row r="16" spans="2:5" ht="25.5">
      <c r="B16" s="19" t="s">
        <v>55</v>
      </c>
      <c r="C16" s="6" t="s">
        <v>56</v>
      </c>
      <c r="D16" s="20">
        <f>SUM(D17:D25)</f>
        <v>85806.31</v>
      </c>
      <c r="E16" s="18"/>
    </row>
    <row r="17" spans="2:5" ht="15.75">
      <c r="B17" s="19" t="s">
        <v>57</v>
      </c>
      <c r="C17" s="6" t="s">
        <v>58</v>
      </c>
      <c r="D17" s="94">
        <v>29331.96</v>
      </c>
      <c r="E17" s="18"/>
    </row>
    <row r="18" spans="2:5" ht="15.75">
      <c r="B18" s="19" t="s">
        <v>59</v>
      </c>
      <c r="C18" s="6" t="s">
        <v>60</v>
      </c>
      <c r="D18" s="20"/>
      <c r="E18" s="18"/>
    </row>
    <row r="19" spans="2:5" ht="15.75">
      <c r="B19" s="19" t="s">
        <v>61</v>
      </c>
      <c r="C19" s="6" t="s">
        <v>62</v>
      </c>
      <c r="D19" s="20"/>
      <c r="E19" s="18"/>
    </row>
    <row r="20" spans="2:5" ht="15.75">
      <c r="B20" s="19" t="s">
        <v>63</v>
      </c>
      <c r="C20" s="6" t="s">
        <v>64</v>
      </c>
      <c r="D20" s="20"/>
      <c r="E20" s="18"/>
    </row>
    <row r="21" spans="2:5" ht="15.75">
      <c r="B21" s="19" t="s">
        <v>65</v>
      </c>
      <c r="C21" s="6" t="s">
        <v>66</v>
      </c>
      <c r="D21" s="94">
        <v>33467.35</v>
      </c>
      <c r="E21" s="18"/>
    </row>
    <row r="22" spans="2:5" ht="15.75">
      <c r="B22" s="19" t="s">
        <v>67</v>
      </c>
      <c r="C22" s="6" t="s">
        <v>68</v>
      </c>
      <c r="D22" s="20"/>
      <c r="E22" s="18"/>
    </row>
    <row r="23" spans="2:5" ht="15.75">
      <c r="B23" s="19" t="s">
        <v>69</v>
      </c>
      <c r="C23" s="6" t="s">
        <v>70</v>
      </c>
      <c r="D23" s="20"/>
      <c r="E23" s="18"/>
    </row>
    <row r="24" spans="2:5" ht="15.75">
      <c r="B24" s="19" t="s">
        <v>71</v>
      </c>
      <c r="C24" s="6" t="s">
        <v>72</v>
      </c>
      <c r="D24" s="20"/>
      <c r="E24" s="18"/>
    </row>
    <row r="25" spans="2:5" ht="15.75">
      <c r="B25" s="19" t="s">
        <v>73</v>
      </c>
      <c r="C25" s="6" t="s">
        <v>74</v>
      </c>
      <c r="D25" s="94">
        <v>23007</v>
      </c>
      <c r="E25" s="18"/>
    </row>
    <row r="26" spans="2:5" ht="38.25">
      <c r="B26" s="19" t="s">
        <v>75</v>
      </c>
      <c r="C26" s="6" t="s">
        <v>76</v>
      </c>
      <c r="D26" s="20">
        <f>SUM(D27:D35)</f>
        <v>0</v>
      </c>
      <c r="E26" s="18"/>
    </row>
    <row r="27" spans="2:5" ht="15.75">
      <c r="B27" s="19" t="s">
        <v>77</v>
      </c>
      <c r="C27" s="6" t="s">
        <v>58</v>
      </c>
      <c r="D27" s="20"/>
      <c r="E27" s="18"/>
    </row>
    <row r="28" spans="2:5" ht="15.75">
      <c r="B28" s="19" t="s">
        <v>78</v>
      </c>
      <c r="C28" s="6" t="s">
        <v>60</v>
      </c>
      <c r="D28" s="20"/>
      <c r="E28" s="18"/>
    </row>
    <row r="29" spans="2:5" ht="15.75">
      <c r="B29" s="19" t="s">
        <v>79</v>
      </c>
      <c r="C29" s="6" t="s">
        <v>62</v>
      </c>
      <c r="D29" s="20"/>
      <c r="E29" s="18"/>
    </row>
    <row r="30" spans="2:5" ht="15.75">
      <c r="B30" s="19" t="s">
        <v>80</v>
      </c>
      <c r="C30" s="6" t="s">
        <v>64</v>
      </c>
      <c r="D30" s="20"/>
      <c r="E30" s="18"/>
    </row>
    <row r="31" spans="2:5" ht="15.75">
      <c r="B31" s="19" t="s">
        <v>81</v>
      </c>
      <c r="C31" s="6" t="s">
        <v>66</v>
      </c>
      <c r="D31" s="20"/>
      <c r="E31" s="18"/>
    </row>
    <row r="32" spans="2:5" ht="15.75">
      <c r="B32" s="19" t="s">
        <v>82</v>
      </c>
      <c r="C32" s="6" t="s">
        <v>68</v>
      </c>
      <c r="D32" s="20"/>
      <c r="E32" s="18"/>
    </row>
    <row r="33" spans="2:5" ht="15.75">
      <c r="B33" s="19" t="s">
        <v>83</v>
      </c>
      <c r="C33" s="6" t="s">
        <v>70</v>
      </c>
      <c r="D33" s="20"/>
      <c r="E33" s="18"/>
    </row>
    <row r="34" spans="2:5" ht="15.75">
      <c r="B34" s="19" t="s">
        <v>84</v>
      </c>
      <c r="C34" s="6" t="s">
        <v>72</v>
      </c>
      <c r="D34" s="20"/>
      <c r="E34" s="18"/>
    </row>
    <row r="35" spans="2:5" ht="15.75">
      <c r="B35" s="19" t="s">
        <v>85</v>
      </c>
      <c r="C35" s="6" t="s">
        <v>74</v>
      </c>
      <c r="D35" s="20"/>
      <c r="E35" s="18"/>
    </row>
    <row r="36" spans="2:5" ht="15.75">
      <c r="B36" s="15" t="s">
        <v>86</v>
      </c>
      <c r="C36" s="8" t="s">
        <v>87</v>
      </c>
      <c r="D36" s="20">
        <f>D37+D38+D51</f>
        <v>24674.23</v>
      </c>
      <c r="E36" s="18"/>
    </row>
    <row r="37" spans="2:5" ht="15.75">
      <c r="B37" s="19" t="s">
        <v>88</v>
      </c>
      <c r="C37" s="6" t="s">
        <v>8</v>
      </c>
      <c r="D37" s="20"/>
      <c r="E37" s="18"/>
    </row>
    <row r="38" spans="2:5" ht="25.5">
      <c r="B38" s="19" t="s">
        <v>89</v>
      </c>
      <c r="C38" s="6" t="s">
        <v>90</v>
      </c>
      <c r="D38" s="20">
        <f>SUM(D39:D50)</f>
        <v>24674.23</v>
      </c>
      <c r="E38" s="18"/>
    </row>
    <row r="39" spans="2:5" ht="15.75">
      <c r="B39" s="19" t="s">
        <v>91</v>
      </c>
      <c r="C39" s="6" t="s">
        <v>92</v>
      </c>
      <c r="D39" s="20"/>
      <c r="E39" s="18"/>
    </row>
    <row r="40" spans="2:5" ht="15.75">
      <c r="B40" s="19" t="s">
        <v>93</v>
      </c>
      <c r="C40" s="6" t="s">
        <v>94</v>
      </c>
      <c r="D40" s="95">
        <v>70.8</v>
      </c>
      <c r="E40" s="18"/>
    </row>
    <row r="41" spans="2:5" ht="15.75">
      <c r="B41" s="19" t="s">
        <v>95</v>
      </c>
      <c r="C41" s="6" t="s">
        <v>96</v>
      </c>
      <c r="D41" s="95">
        <v>14408.25</v>
      </c>
      <c r="E41" s="18"/>
    </row>
    <row r="42" spans="2:5" ht="15.75">
      <c r="B42" s="19" t="s">
        <v>97</v>
      </c>
      <c r="C42" s="6" t="s">
        <v>98</v>
      </c>
      <c r="D42" s="20"/>
      <c r="E42" s="18"/>
    </row>
    <row r="43" spans="2:5" ht="15.75">
      <c r="B43" s="19" t="s">
        <v>99</v>
      </c>
      <c r="C43" s="6" t="s">
        <v>100</v>
      </c>
      <c r="D43" s="20"/>
      <c r="E43" s="18"/>
    </row>
    <row r="44" spans="2:6" ht="15.75">
      <c r="B44" s="19" t="s">
        <v>101</v>
      </c>
      <c r="C44" s="6" t="s">
        <v>102</v>
      </c>
      <c r="D44" s="95">
        <v>10138.13</v>
      </c>
      <c r="E44" s="18"/>
      <c r="F44" s="21"/>
    </row>
    <row r="45" spans="2:5" ht="15.75">
      <c r="B45" s="19" t="s">
        <v>103</v>
      </c>
      <c r="C45" s="6" t="s">
        <v>104</v>
      </c>
      <c r="D45" s="20"/>
      <c r="E45" s="18"/>
    </row>
    <row r="46" spans="2:5" ht="15.75">
      <c r="B46" s="19" t="s">
        <v>105</v>
      </c>
      <c r="C46" s="6" t="s">
        <v>106</v>
      </c>
      <c r="D46" s="20"/>
      <c r="E46" s="18"/>
    </row>
    <row r="47" spans="2:5" ht="15.75">
      <c r="B47" s="19" t="s">
        <v>107</v>
      </c>
      <c r="C47" s="6" t="s">
        <v>108</v>
      </c>
      <c r="D47" s="96">
        <v>57.05</v>
      </c>
      <c r="E47" s="18"/>
    </row>
    <row r="48" spans="2:5" ht="15.75">
      <c r="B48" s="19" t="s">
        <v>109</v>
      </c>
      <c r="C48" s="6" t="s">
        <v>110</v>
      </c>
      <c r="D48" s="20"/>
      <c r="E48" s="18"/>
    </row>
    <row r="49" spans="2:5" ht="15.75">
      <c r="B49" s="19" t="s">
        <v>111</v>
      </c>
      <c r="C49" s="6" t="s">
        <v>112</v>
      </c>
      <c r="D49" s="20"/>
      <c r="E49" s="18"/>
    </row>
    <row r="50" spans="2:5" ht="15.75">
      <c r="B50" s="19" t="s">
        <v>113</v>
      </c>
      <c r="C50" s="6" t="s">
        <v>114</v>
      </c>
      <c r="D50" s="20"/>
      <c r="E50" s="18"/>
    </row>
    <row r="51" spans="2:5" ht="38.25">
      <c r="B51" s="19" t="s">
        <v>115</v>
      </c>
      <c r="C51" s="6" t="s">
        <v>116</v>
      </c>
      <c r="D51" s="20">
        <f>SUM(D52:D63)</f>
        <v>0</v>
      </c>
      <c r="E51" s="18"/>
    </row>
    <row r="52" spans="2:5" ht="15.75">
      <c r="B52" s="19" t="s">
        <v>117</v>
      </c>
      <c r="C52" s="6" t="s">
        <v>92</v>
      </c>
      <c r="D52" s="20"/>
      <c r="E52" s="18"/>
    </row>
    <row r="53" spans="2:5" ht="15.75">
      <c r="B53" s="19" t="s">
        <v>118</v>
      </c>
      <c r="C53" s="6" t="s">
        <v>94</v>
      </c>
      <c r="D53" s="20"/>
      <c r="E53" s="18"/>
    </row>
    <row r="54" spans="2:5" ht="15.75">
      <c r="B54" s="19" t="s">
        <v>119</v>
      </c>
      <c r="C54" s="6" t="s">
        <v>96</v>
      </c>
      <c r="D54" s="20"/>
      <c r="E54" s="18"/>
    </row>
    <row r="55" spans="2:5" ht="15.75">
      <c r="B55" s="19" t="s">
        <v>120</v>
      </c>
      <c r="C55" s="6" t="s">
        <v>98</v>
      </c>
      <c r="D55" s="20"/>
      <c r="E55" s="18"/>
    </row>
    <row r="56" spans="2:5" ht="15.75">
      <c r="B56" s="19" t="s">
        <v>121</v>
      </c>
      <c r="C56" s="6" t="s">
        <v>100</v>
      </c>
      <c r="D56" s="20"/>
      <c r="E56" s="18"/>
    </row>
    <row r="57" spans="2:5" ht="15.75">
      <c r="B57" s="19" t="s">
        <v>122</v>
      </c>
      <c r="C57" s="6" t="s">
        <v>102</v>
      </c>
      <c r="D57" s="20"/>
      <c r="E57" s="18"/>
    </row>
    <row r="58" spans="2:5" ht="15.75">
      <c r="B58" s="19" t="s">
        <v>123</v>
      </c>
      <c r="C58" s="6" t="s">
        <v>104</v>
      </c>
      <c r="D58" s="20"/>
      <c r="E58" s="18"/>
    </row>
    <row r="59" spans="2:5" ht="15.75">
      <c r="B59" s="19" t="s">
        <v>124</v>
      </c>
      <c r="C59" s="6" t="s">
        <v>106</v>
      </c>
      <c r="D59" s="20"/>
      <c r="E59" s="18"/>
    </row>
    <row r="60" spans="2:5" ht="15.75">
      <c r="B60" s="19" t="s">
        <v>125</v>
      </c>
      <c r="C60" s="6" t="s">
        <v>108</v>
      </c>
      <c r="D60" s="20"/>
      <c r="E60" s="18"/>
    </row>
    <row r="61" spans="2:5" ht="15.75">
      <c r="B61" s="19" t="s">
        <v>126</v>
      </c>
      <c r="C61" s="6" t="s">
        <v>110</v>
      </c>
      <c r="D61" s="20"/>
      <c r="E61" s="18"/>
    </row>
    <row r="62" spans="2:5" ht="15.75">
      <c r="B62" s="19" t="s">
        <v>127</v>
      </c>
      <c r="C62" s="6" t="s">
        <v>112</v>
      </c>
      <c r="D62" s="20"/>
      <c r="E62" s="18"/>
    </row>
    <row r="63" spans="2:5" ht="15.75">
      <c r="B63" s="19" t="s">
        <v>128</v>
      </c>
      <c r="C63" s="6" t="s">
        <v>114</v>
      </c>
      <c r="D63" s="20"/>
      <c r="E63" s="18"/>
    </row>
  </sheetData>
  <sheetProtection/>
  <mergeCells count="3">
    <mergeCell ref="B2:E2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6"/>
  <sheetViews>
    <sheetView zoomScaleSheetLayoutView="100" zoomScalePageLayoutView="0" workbookViewId="0" topLeftCell="A27">
      <selection activeCell="G36" sqref="G36"/>
    </sheetView>
  </sheetViews>
  <sheetFormatPr defaultColWidth="9.00390625" defaultRowHeight="12.75"/>
  <cols>
    <col min="1" max="1" width="0.875" style="28" customWidth="1"/>
    <col min="2" max="2" width="3.625" style="0" bestFit="1" customWidth="1"/>
    <col min="3" max="3" width="51.75390625" style="0" customWidth="1"/>
    <col min="4" max="4" width="7.00390625" style="0" bestFit="1" customWidth="1"/>
    <col min="5" max="5" width="8.00390625" style="0" customWidth="1"/>
    <col min="6" max="6" width="12.75390625" style="56" bestFit="1" customWidth="1"/>
    <col min="7" max="7" width="14.625" style="0" customWidth="1"/>
    <col min="8" max="8" width="14.875" style="0" customWidth="1"/>
    <col min="9" max="9" width="7.25390625" style="0" customWidth="1"/>
    <col min="10" max="10" width="6.25390625" style="0" customWidth="1"/>
    <col min="11" max="11" width="11.75390625" style="0" customWidth="1"/>
    <col min="12" max="12" width="10.25390625" style="0" customWidth="1"/>
    <col min="13" max="13" width="4.625" style="0" customWidth="1"/>
    <col min="15" max="15" width="15.625" style="0" bestFit="1" customWidth="1"/>
  </cols>
  <sheetData>
    <row r="1" spans="1:13" s="26" customFormat="1" ht="12.75" hidden="1">
      <c r="A1" s="23"/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</row>
    <row r="2" spans="1:13" s="28" customFormat="1" ht="15.75">
      <c r="A2" s="23"/>
      <c r="B2" s="23"/>
      <c r="C2" s="104" t="s">
        <v>230</v>
      </c>
      <c r="D2" s="105"/>
      <c r="E2" s="105"/>
      <c r="F2" s="105"/>
      <c r="G2" s="105"/>
      <c r="H2" s="105"/>
      <c r="I2" s="105"/>
      <c r="J2" s="105"/>
      <c r="K2" s="105"/>
      <c r="L2" s="27"/>
      <c r="M2" s="23"/>
    </row>
    <row r="3" spans="1:13" s="28" customFormat="1" ht="12.75">
      <c r="A3" s="23"/>
      <c r="B3" s="23"/>
      <c r="C3" s="23"/>
      <c r="D3" s="23"/>
      <c r="E3" s="23"/>
      <c r="F3" s="29"/>
      <c r="G3" s="23"/>
      <c r="H3" s="23"/>
      <c r="I3" s="23"/>
      <c r="J3" s="23"/>
      <c r="K3" s="23"/>
      <c r="L3" s="23"/>
      <c r="M3" s="23"/>
    </row>
    <row r="4" spans="1:13" ht="12.75">
      <c r="A4" s="23"/>
      <c r="B4" s="30" t="s">
        <v>27</v>
      </c>
      <c r="C4" s="106" t="s">
        <v>28</v>
      </c>
      <c r="D4" s="109" t="s">
        <v>129</v>
      </c>
      <c r="E4" s="110"/>
      <c r="F4" s="113" t="s">
        <v>130</v>
      </c>
      <c r="G4" s="116" t="s">
        <v>131</v>
      </c>
      <c r="H4" s="117"/>
      <c r="I4" s="117"/>
      <c r="J4" s="118"/>
      <c r="K4" s="116" t="s">
        <v>132</v>
      </c>
      <c r="L4" s="117"/>
      <c r="M4" s="118"/>
    </row>
    <row r="5" spans="1:16" ht="76.5" customHeight="1">
      <c r="A5" s="23"/>
      <c r="B5" s="32" t="s">
        <v>30</v>
      </c>
      <c r="C5" s="107"/>
      <c r="D5" s="111"/>
      <c r="E5" s="112"/>
      <c r="F5" s="114"/>
      <c r="G5" s="116" t="s">
        <v>133</v>
      </c>
      <c r="H5" s="118"/>
      <c r="I5" s="116" t="s">
        <v>134</v>
      </c>
      <c r="J5" s="117"/>
      <c r="K5" s="119" t="s">
        <v>135</v>
      </c>
      <c r="L5" s="122" t="s">
        <v>136</v>
      </c>
      <c r="M5" s="119" t="s">
        <v>137</v>
      </c>
      <c r="N5" s="76"/>
      <c r="O5" s="76"/>
      <c r="P5" s="76"/>
    </row>
    <row r="6" spans="1:16" ht="12.75">
      <c r="A6" s="23"/>
      <c r="B6" s="34"/>
      <c r="C6" s="107"/>
      <c r="D6" s="125" t="s">
        <v>138</v>
      </c>
      <c r="E6" s="125"/>
      <c r="F6" s="114"/>
      <c r="G6" s="116" t="s">
        <v>139</v>
      </c>
      <c r="H6" s="118"/>
      <c r="I6" s="125" t="s">
        <v>139</v>
      </c>
      <c r="J6" s="125"/>
      <c r="K6" s="120"/>
      <c r="L6" s="123"/>
      <c r="M6" s="120"/>
      <c r="N6" s="76"/>
      <c r="O6" s="76"/>
      <c r="P6" s="76"/>
    </row>
    <row r="7" spans="1:16" ht="12.75">
      <c r="A7" s="23"/>
      <c r="B7" s="34"/>
      <c r="C7" s="107"/>
      <c r="D7" s="31" t="s">
        <v>140</v>
      </c>
      <c r="E7" s="106" t="s">
        <v>141</v>
      </c>
      <c r="F7" s="114"/>
      <c r="G7" s="106" t="s">
        <v>142</v>
      </c>
      <c r="H7" s="106" t="s">
        <v>143</v>
      </c>
      <c r="I7" s="106" t="s">
        <v>142</v>
      </c>
      <c r="J7" s="109" t="s">
        <v>143</v>
      </c>
      <c r="K7" s="120"/>
      <c r="L7" s="123"/>
      <c r="M7" s="120"/>
      <c r="N7" s="76"/>
      <c r="O7" s="76"/>
      <c r="P7" s="76"/>
    </row>
    <row r="8" spans="1:16" ht="57.75" customHeight="1">
      <c r="A8" s="23"/>
      <c r="B8" s="35"/>
      <c r="C8" s="108"/>
      <c r="D8" s="33" t="s">
        <v>144</v>
      </c>
      <c r="E8" s="108"/>
      <c r="F8" s="115"/>
      <c r="G8" s="108"/>
      <c r="H8" s="108"/>
      <c r="I8" s="108"/>
      <c r="J8" s="111"/>
      <c r="K8" s="121"/>
      <c r="L8" s="124"/>
      <c r="M8" s="121"/>
      <c r="N8" s="76"/>
      <c r="O8" s="76"/>
      <c r="P8" s="76"/>
    </row>
    <row r="9" spans="1:16" ht="12.75">
      <c r="A9" s="23"/>
      <c r="B9" s="36"/>
      <c r="C9" s="37" t="s">
        <v>145</v>
      </c>
      <c r="D9" s="36"/>
      <c r="E9" s="36"/>
      <c r="F9" s="38">
        <f aca="true" t="shared" si="0" ref="F9:M9">F10+F21+F49+F52+F65+F45</f>
        <v>31252000</v>
      </c>
      <c r="G9" s="38">
        <f t="shared" si="0"/>
        <v>18301800</v>
      </c>
      <c r="H9" s="38">
        <f t="shared" si="0"/>
        <v>10959300</v>
      </c>
      <c r="I9" s="38">
        <f t="shared" si="0"/>
        <v>0</v>
      </c>
      <c r="J9" s="38">
        <f t="shared" si="0"/>
        <v>0</v>
      </c>
      <c r="K9" s="77">
        <f>K10+K21+K49+K52+K65+K45</f>
        <v>1990900</v>
      </c>
      <c r="L9" s="77">
        <f t="shared" si="0"/>
        <v>0</v>
      </c>
      <c r="M9" s="77">
        <f t="shared" si="0"/>
        <v>0</v>
      </c>
      <c r="N9" s="76"/>
      <c r="O9" s="85"/>
      <c r="P9" s="76"/>
    </row>
    <row r="10" spans="1:16" ht="12.75" customHeight="1">
      <c r="A10" s="23"/>
      <c r="B10" s="39" t="s">
        <v>146</v>
      </c>
      <c r="C10" s="12" t="s">
        <v>147</v>
      </c>
      <c r="D10" s="39">
        <v>210</v>
      </c>
      <c r="E10" s="39"/>
      <c r="F10" s="40">
        <f aca="true" t="shared" si="1" ref="F10:F41">SUM(G10:M10)</f>
        <v>18557700</v>
      </c>
      <c r="G10" s="40">
        <f>SUM(G12,G20,G11,)</f>
        <v>16739300</v>
      </c>
      <c r="H10" s="40">
        <f>SUM(H12,H20,H11,)</f>
        <v>0</v>
      </c>
      <c r="I10" s="40">
        <f>SUM(I12,I20,I11,)</f>
        <v>0</v>
      </c>
      <c r="J10" s="40"/>
      <c r="K10" s="78">
        <f>SUM(K12,K20,K11,)</f>
        <v>1818400</v>
      </c>
      <c r="L10" s="78"/>
      <c r="M10" s="79"/>
      <c r="N10" s="76"/>
      <c r="O10" s="86"/>
      <c r="P10" s="76"/>
    </row>
    <row r="11" spans="1:16" ht="12.75">
      <c r="A11" s="23"/>
      <c r="B11" s="39"/>
      <c r="C11" s="12" t="s">
        <v>148</v>
      </c>
      <c r="D11" s="39">
        <v>211</v>
      </c>
      <c r="E11" s="39"/>
      <c r="F11" s="40">
        <f t="shared" si="1"/>
        <v>12854700</v>
      </c>
      <c r="G11" s="89">
        <v>12854700</v>
      </c>
      <c r="H11" s="40"/>
      <c r="I11" s="40"/>
      <c r="J11" s="40"/>
      <c r="K11" s="78"/>
      <c r="L11" s="78"/>
      <c r="M11" s="79"/>
      <c r="N11" s="76"/>
      <c r="O11" s="85"/>
      <c r="P11" s="76"/>
    </row>
    <row r="12" spans="1:16" ht="12.75">
      <c r="A12" s="23"/>
      <c r="B12" s="39"/>
      <c r="C12" s="12" t="s">
        <v>149</v>
      </c>
      <c r="D12" s="39">
        <v>212</v>
      </c>
      <c r="E12" s="39"/>
      <c r="F12" s="40">
        <f t="shared" si="1"/>
        <v>1820900</v>
      </c>
      <c r="G12" s="40">
        <f>SUM(G13:G19)</f>
        <v>2500</v>
      </c>
      <c r="H12" s="40">
        <f>SUM(H13:H19)</f>
        <v>0</v>
      </c>
      <c r="I12" s="40">
        <f>SUM(I13:I19)</f>
        <v>0</v>
      </c>
      <c r="J12" s="40">
        <f>SUM(J13:J19)</f>
        <v>0</v>
      </c>
      <c r="K12" s="78">
        <f>SUM(K13:K19)</f>
        <v>1818400</v>
      </c>
      <c r="L12" s="78"/>
      <c r="M12" s="79"/>
      <c r="N12" s="76"/>
      <c r="O12" s="76"/>
      <c r="P12" s="76"/>
    </row>
    <row r="13" spans="1:16" ht="12.75">
      <c r="A13" s="23"/>
      <c r="B13" s="39"/>
      <c r="C13" s="41" t="s">
        <v>150</v>
      </c>
      <c r="D13" s="39"/>
      <c r="E13" s="43"/>
      <c r="F13" s="40">
        <f t="shared" si="1"/>
        <v>2500</v>
      </c>
      <c r="G13" s="89">
        <v>2500</v>
      </c>
      <c r="H13" s="40"/>
      <c r="I13" s="40"/>
      <c r="J13" s="40"/>
      <c r="K13" s="78"/>
      <c r="L13" s="78"/>
      <c r="M13" s="79"/>
      <c r="N13" s="76"/>
      <c r="O13" s="76"/>
      <c r="P13" s="76"/>
    </row>
    <row r="14" spans="1:18" ht="12.75">
      <c r="A14" s="23"/>
      <c r="B14" s="39"/>
      <c r="C14" s="41" t="s">
        <v>152</v>
      </c>
      <c r="D14" s="39"/>
      <c r="E14" s="43"/>
      <c r="F14" s="40">
        <f t="shared" si="1"/>
        <v>0</v>
      </c>
      <c r="G14" s="40"/>
      <c r="H14" s="40"/>
      <c r="I14" s="40"/>
      <c r="J14" s="40"/>
      <c r="K14" s="78"/>
      <c r="L14" s="78"/>
      <c r="M14" s="79"/>
      <c r="N14" s="76"/>
      <c r="O14" s="76"/>
      <c r="P14" s="76"/>
      <c r="Q14" s="76"/>
      <c r="R14" s="76"/>
    </row>
    <row r="15" spans="1:18" ht="12.75">
      <c r="A15" s="23"/>
      <c r="B15" s="39"/>
      <c r="C15" s="41" t="s">
        <v>154</v>
      </c>
      <c r="D15" s="39"/>
      <c r="E15" s="43"/>
      <c r="F15" s="40">
        <f t="shared" si="1"/>
        <v>0</v>
      </c>
      <c r="G15" s="40"/>
      <c r="H15" s="40"/>
      <c r="I15" s="40"/>
      <c r="J15" s="40"/>
      <c r="K15" s="78"/>
      <c r="L15" s="78"/>
      <c r="M15" s="79"/>
      <c r="N15" s="76"/>
      <c r="O15" s="76"/>
      <c r="P15" s="76"/>
      <c r="Q15" s="76"/>
      <c r="R15" s="76"/>
    </row>
    <row r="16" spans="1:18" ht="12.75">
      <c r="A16" s="23"/>
      <c r="B16" s="39"/>
      <c r="C16" s="41" t="s">
        <v>156</v>
      </c>
      <c r="D16" s="39"/>
      <c r="E16" s="43"/>
      <c r="F16" s="40">
        <f t="shared" si="1"/>
        <v>1588000</v>
      </c>
      <c r="G16" s="40"/>
      <c r="H16" s="40"/>
      <c r="I16" s="40"/>
      <c r="J16" s="40"/>
      <c r="K16" s="87">
        <f>1536000+52000</f>
        <v>1588000</v>
      </c>
      <c r="L16" s="78"/>
      <c r="M16" s="79"/>
      <c r="N16" s="76"/>
      <c r="O16" s="76"/>
      <c r="P16" s="76"/>
      <c r="Q16" s="76"/>
      <c r="R16" s="76"/>
    </row>
    <row r="17" spans="1:18" ht="12.75">
      <c r="A17" s="23"/>
      <c r="B17" s="39"/>
      <c r="C17" s="41" t="s">
        <v>158</v>
      </c>
      <c r="D17" s="39"/>
      <c r="E17" s="43"/>
      <c r="F17" s="40">
        <f t="shared" si="1"/>
        <v>0</v>
      </c>
      <c r="G17" s="40"/>
      <c r="H17" s="40"/>
      <c r="I17" s="40"/>
      <c r="J17" s="40"/>
      <c r="K17" s="78"/>
      <c r="L17" s="78"/>
      <c r="M17" s="79"/>
      <c r="N17" s="76"/>
      <c r="O17" s="76"/>
      <c r="P17" s="76"/>
      <c r="Q17" s="76"/>
      <c r="R17" s="76"/>
    </row>
    <row r="18" spans="1:18" ht="12.75">
      <c r="A18" s="23"/>
      <c r="B18" s="39"/>
      <c r="C18" s="41" t="s">
        <v>160</v>
      </c>
      <c r="D18" s="39"/>
      <c r="E18" s="43"/>
      <c r="F18" s="40">
        <f t="shared" si="1"/>
        <v>0</v>
      </c>
      <c r="G18" s="40"/>
      <c r="H18" s="40"/>
      <c r="I18" s="40"/>
      <c r="J18" s="40"/>
      <c r="K18" s="78"/>
      <c r="L18" s="78"/>
      <c r="M18" s="79"/>
      <c r="N18" s="76"/>
      <c r="O18" s="76"/>
      <c r="P18" s="76"/>
      <c r="Q18" s="76"/>
      <c r="R18" s="76"/>
    </row>
    <row r="19" spans="1:18" ht="12.75">
      <c r="A19" s="23"/>
      <c r="B19" s="39"/>
      <c r="C19" s="41" t="s">
        <v>162</v>
      </c>
      <c r="D19" s="39"/>
      <c r="E19" s="43"/>
      <c r="F19" s="40">
        <f t="shared" si="1"/>
        <v>230400</v>
      </c>
      <c r="G19" s="40"/>
      <c r="H19" s="40"/>
      <c r="I19" s="40"/>
      <c r="J19" s="40"/>
      <c r="K19" s="87">
        <f>230400</f>
        <v>230400</v>
      </c>
      <c r="L19" s="78"/>
      <c r="M19" s="79"/>
      <c r="N19" s="76"/>
      <c r="O19" s="76"/>
      <c r="P19" s="76"/>
      <c r="Q19" s="76"/>
      <c r="R19" s="76"/>
    </row>
    <row r="20" spans="1:18" ht="12.75">
      <c r="A20" s="23"/>
      <c r="B20" s="39"/>
      <c r="C20" s="12" t="s">
        <v>163</v>
      </c>
      <c r="D20" s="39">
        <v>213</v>
      </c>
      <c r="E20" s="39"/>
      <c r="F20" s="40">
        <f t="shared" si="1"/>
        <v>3882100</v>
      </c>
      <c r="G20" s="89">
        <v>3882100</v>
      </c>
      <c r="H20" s="40"/>
      <c r="I20" s="40"/>
      <c r="J20" s="40"/>
      <c r="K20" s="78"/>
      <c r="L20" s="78"/>
      <c r="M20" s="79"/>
      <c r="N20" s="76"/>
      <c r="O20" s="76"/>
      <c r="P20" s="76"/>
      <c r="Q20" s="76"/>
      <c r="R20" s="76"/>
    </row>
    <row r="21" spans="1:18" ht="12.75">
      <c r="A21" s="23"/>
      <c r="B21" s="39" t="s">
        <v>164</v>
      </c>
      <c r="C21" s="12" t="s">
        <v>165</v>
      </c>
      <c r="D21" s="39">
        <v>220</v>
      </c>
      <c r="E21" s="39"/>
      <c r="F21" s="40">
        <f t="shared" si="1"/>
        <v>9090200</v>
      </c>
      <c r="G21" s="40">
        <f aca="true" t="shared" si="2" ref="G21:M21">SUM(G22,G23,G26,G32,G33,G37)</f>
        <v>438300</v>
      </c>
      <c r="H21" s="40">
        <f t="shared" si="2"/>
        <v>8651900</v>
      </c>
      <c r="I21" s="40">
        <f t="shared" si="2"/>
        <v>0</v>
      </c>
      <c r="J21" s="40">
        <f t="shared" si="2"/>
        <v>0</v>
      </c>
      <c r="K21" s="78">
        <f t="shared" si="2"/>
        <v>0</v>
      </c>
      <c r="L21" s="78">
        <f t="shared" si="2"/>
        <v>0</v>
      </c>
      <c r="M21" s="78">
        <f t="shared" si="2"/>
        <v>0</v>
      </c>
      <c r="N21" s="76"/>
      <c r="O21" s="76"/>
      <c r="P21" s="76"/>
      <c r="Q21" s="76"/>
      <c r="R21" s="76"/>
    </row>
    <row r="22" spans="1:18" ht="12.75">
      <c r="A22" s="23"/>
      <c r="B22" s="39"/>
      <c r="C22" s="12" t="s">
        <v>166</v>
      </c>
      <c r="D22" s="39">
        <v>221</v>
      </c>
      <c r="E22" s="39"/>
      <c r="F22" s="40">
        <f t="shared" si="1"/>
        <v>224000</v>
      </c>
      <c r="G22" s="89">
        <v>224000</v>
      </c>
      <c r="H22" s="84"/>
      <c r="I22" s="40"/>
      <c r="J22" s="40"/>
      <c r="K22" s="87"/>
      <c r="L22" s="78"/>
      <c r="M22" s="78"/>
      <c r="N22" s="76"/>
      <c r="O22" s="76"/>
      <c r="P22" s="76"/>
      <c r="Q22" s="76"/>
      <c r="R22" s="76"/>
    </row>
    <row r="23" spans="1:18" ht="12.75">
      <c r="A23" s="23"/>
      <c r="B23" s="39"/>
      <c r="C23" s="12" t="s">
        <v>167</v>
      </c>
      <c r="D23" s="39">
        <v>222</v>
      </c>
      <c r="E23" s="43"/>
      <c r="F23" s="40">
        <f t="shared" si="1"/>
        <v>110800</v>
      </c>
      <c r="G23" s="40">
        <f aca="true" t="shared" si="3" ref="G23:M23">SUM(G24:G25)</f>
        <v>68000</v>
      </c>
      <c r="H23" s="40">
        <f>SUM(H24:H25)</f>
        <v>42800</v>
      </c>
      <c r="I23" s="40">
        <f t="shared" si="3"/>
        <v>0</v>
      </c>
      <c r="J23" s="40">
        <f t="shared" si="3"/>
        <v>0</v>
      </c>
      <c r="K23" s="78">
        <f t="shared" si="3"/>
        <v>0</v>
      </c>
      <c r="L23" s="78">
        <f t="shared" si="3"/>
        <v>0</v>
      </c>
      <c r="M23" s="78">
        <f t="shared" si="3"/>
        <v>0</v>
      </c>
      <c r="N23" s="76"/>
      <c r="O23" s="76"/>
      <c r="P23" s="76"/>
      <c r="Q23" s="76"/>
      <c r="R23" s="76"/>
    </row>
    <row r="24" spans="1:18" ht="12.75">
      <c r="A24" s="23"/>
      <c r="B24" s="39"/>
      <c r="C24" s="44" t="s">
        <v>168</v>
      </c>
      <c r="D24" s="39"/>
      <c r="E24" s="43"/>
      <c r="F24" s="40">
        <f t="shared" si="1"/>
        <v>68000</v>
      </c>
      <c r="G24" s="89">
        <v>68000</v>
      </c>
      <c r="H24" s="40"/>
      <c r="I24" s="40"/>
      <c r="J24" s="40"/>
      <c r="K24" s="78"/>
      <c r="L24" s="78"/>
      <c r="M24" s="78"/>
      <c r="N24" s="76"/>
      <c r="O24" s="76"/>
      <c r="P24" s="76"/>
      <c r="Q24" s="76"/>
      <c r="R24" s="76"/>
    </row>
    <row r="25" spans="1:18" ht="12.75">
      <c r="A25" s="23"/>
      <c r="B25" s="39"/>
      <c r="C25" s="41" t="s">
        <v>169</v>
      </c>
      <c r="D25" s="39"/>
      <c r="E25" s="43"/>
      <c r="F25" s="40">
        <f t="shared" si="1"/>
        <v>42800</v>
      </c>
      <c r="G25" s="87"/>
      <c r="H25" s="87">
        <f>21400+21400</f>
        <v>42800</v>
      </c>
      <c r="I25" s="40"/>
      <c r="J25" s="40"/>
      <c r="K25" s="78"/>
      <c r="L25" s="78"/>
      <c r="M25" s="78"/>
      <c r="N25" s="76"/>
      <c r="O25" s="76"/>
      <c r="P25" s="76"/>
      <c r="Q25" s="76"/>
      <c r="R25" s="76"/>
    </row>
    <row r="26" spans="1:18" ht="12.75">
      <c r="A26" s="23"/>
      <c r="B26" s="39"/>
      <c r="C26" s="12" t="s">
        <v>170</v>
      </c>
      <c r="D26" s="39">
        <v>223</v>
      </c>
      <c r="E26" s="39"/>
      <c r="F26" s="40">
        <f t="shared" si="1"/>
        <v>8178500</v>
      </c>
      <c r="G26" s="40">
        <f aca="true" t="shared" si="4" ref="G26:M26">SUM(G27:G31)</f>
        <v>0</v>
      </c>
      <c r="H26" s="40">
        <f t="shared" si="4"/>
        <v>8178500</v>
      </c>
      <c r="I26" s="40">
        <f t="shared" si="4"/>
        <v>0</v>
      </c>
      <c r="J26" s="40">
        <f t="shared" si="4"/>
        <v>0</v>
      </c>
      <c r="K26" s="78">
        <f t="shared" si="4"/>
        <v>0</v>
      </c>
      <c r="L26" s="78">
        <f t="shared" si="4"/>
        <v>0</v>
      </c>
      <c r="M26" s="78">
        <f t="shared" si="4"/>
        <v>0</v>
      </c>
      <c r="N26" s="76"/>
      <c r="O26" s="76"/>
      <c r="P26" s="76"/>
      <c r="Q26" s="76"/>
      <c r="R26" s="76"/>
    </row>
    <row r="27" spans="1:18" ht="12.75">
      <c r="A27" s="23"/>
      <c r="B27" s="39"/>
      <c r="C27" s="12" t="s">
        <v>171</v>
      </c>
      <c r="D27" s="39"/>
      <c r="E27" s="43" t="s">
        <v>151</v>
      </c>
      <c r="F27" s="40">
        <f t="shared" si="1"/>
        <v>2515600</v>
      </c>
      <c r="G27" s="40"/>
      <c r="H27" s="84">
        <f>2515600</f>
        <v>2515600</v>
      </c>
      <c r="I27" s="40"/>
      <c r="J27" s="40"/>
      <c r="K27" s="78"/>
      <c r="L27" s="78"/>
      <c r="M27" s="78"/>
      <c r="N27" s="76"/>
      <c r="O27" s="76"/>
      <c r="P27" s="76"/>
      <c r="Q27" s="76"/>
      <c r="R27" s="76"/>
    </row>
    <row r="28" spans="1:18" ht="12.75" customHeight="1">
      <c r="A28" s="23"/>
      <c r="B28" s="39"/>
      <c r="C28" s="41" t="s">
        <v>172</v>
      </c>
      <c r="D28" s="39"/>
      <c r="E28" s="43" t="s">
        <v>153</v>
      </c>
      <c r="F28" s="40">
        <f t="shared" si="1"/>
        <v>0</v>
      </c>
      <c r="G28" s="40"/>
      <c r="H28" s="40"/>
      <c r="I28" s="40"/>
      <c r="J28" s="40"/>
      <c r="K28" s="78"/>
      <c r="L28" s="78"/>
      <c r="M28" s="78"/>
      <c r="N28" s="76"/>
      <c r="O28" s="76"/>
      <c r="P28" s="76"/>
      <c r="Q28" s="76"/>
      <c r="R28" s="76"/>
    </row>
    <row r="29" spans="1:18" ht="12.75">
      <c r="A29" s="23"/>
      <c r="B29" s="39"/>
      <c r="C29" s="41" t="s">
        <v>173</v>
      </c>
      <c r="D29" s="39"/>
      <c r="E29" s="43" t="s">
        <v>155</v>
      </c>
      <c r="F29" s="40">
        <f t="shared" si="1"/>
        <v>4042100</v>
      </c>
      <c r="G29" s="40"/>
      <c r="H29" s="40">
        <f>4042100</f>
        <v>4042100</v>
      </c>
      <c r="I29" s="40"/>
      <c r="J29" s="40"/>
      <c r="K29" s="78"/>
      <c r="L29" s="78"/>
      <c r="M29" s="78"/>
      <c r="N29" s="76"/>
      <c r="O29" s="76"/>
      <c r="P29" s="76"/>
      <c r="Q29" s="76"/>
      <c r="R29" s="76"/>
    </row>
    <row r="30" spans="1:18" ht="12.75">
      <c r="A30" s="23"/>
      <c r="B30" s="39"/>
      <c r="C30" s="41" t="s">
        <v>174</v>
      </c>
      <c r="D30" s="39"/>
      <c r="E30" s="43" t="s">
        <v>157</v>
      </c>
      <c r="F30" s="40">
        <f t="shared" si="1"/>
        <v>1620800</v>
      </c>
      <c r="G30" s="40"/>
      <c r="H30" s="90">
        <f>1620800</f>
        <v>1620800</v>
      </c>
      <c r="I30" s="40"/>
      <c r="J30" s="40"/>
      <c r="K30" s="78"/>
      <c r="L30" s="78"/>
      <c r="M30" s="78"/>
      <c r="N30" s="76"/>
      <c r="O30" s="76"/>
      <c r="P30" s="76"/>
      <c r="Q30" s="76"/>
      <c r="R30" s="76"/>
    </row>
    <row r="31" spans="1:18" ht="12.75">
      <c r="A31" s="23"/>
      <c r="B31" s="39"/>
      <c r="C31" s="41" t="s">
        <v>175</v>
      </c>
      <c r="D31" s="39"/>
      <c r="E31" s="43" t="s">
        <v>159</v>
      </c>
      <c r="F31" s="40">
        <f t="shared" si="1"/>
        <v>0</v>
      </c>
      <c r="G31" s="40"/>
      <c r="H31" s="40"/>
      <c r="I31" s="40"/>
      <c r="J31" s="40"/>
      <c r="K31" s="78"/>
      <c r="L31" s="78"/>
      <c r="M31" s="78"/>
      <c r="N31" s="76"/>
      <c r="O31" s="76"/>
      <c r="P31" s="76"/>
      <c r="Q31" s="76"/>
      <c r="R31" s="76"/>
    </row>
    <row r="32" spans="1:18" ht="12.75">
      <c r="A32" s="23"/>
      <c r="B32" s="39"/>
      <c r="C32" s="12" t="s">
        <v>176</v>
      </c>
      <c r="D32" s="39">
        <v>224</v>
      </c>
      <c r="E32" s="39"/>
      <c r="F32" s="40">
        <f t="shared" si="1"/>
        <v>0</v>
      </c>
      <c r="G32" s="40"/>
      <c r="H32" s="40"/>
      <c r="I32" s="40"/>
      <c r="J32" s="40"/>
      <c r="K32" s="78"/>
      <c r="L32" s="78"/>
      <c r="M32" s="78"/>
      <c r="N32" s="76"/>
      <c r="O32" s="76"/>
      <c r="P32" s="76"/>
      <c r="Q32" s="76"/>
      <c r="R32" s="76"/>
    </row>
    <row r="33" spans="1:18" ht="12.75">
      <c r="A33" s="23"/>
      <c r="B33" s="39"/>
      <c r="C33" s="12" t="s">
        <v>177</v>
      </c>
      <c r="D33" s="39">
        <v>225</v>
      </c>
      <c r="E33" s="39"/>
      <c r="F33" s="40">
        <f t="shared" si="1"/>
        <v>159100</v>
      </c>
      <c r="G33" s="40">
        <f aca="true" t="shared" si="5" ref="G33:M33">SUM(G34:G36)</f>
        <v>25100</v>
      </c>
      <c r="H33" s="40">
        <f t="shared" si="5"/>
        <v>134000</v>
      </c>
      <c r="I33" s="40">
        <f t="shared" si="5"/>
        <v>0</v>
      </c>
      <c r="J33" s="40">
        <f t="shared" si="5"/>
        <v>0</v>
      </c>
      <c r="K33" s="78">
        <f t="shared" si="5"/>
        <v>0</v>
      </c>
      <c r="L33" s="78">
        <f t="shared" si="5"/>
        <v>0</v>
      </c>
      <c r="M33" s="78">
        <f t="shared" si="5"/>
        <v>0</v>
      </c>
      <c r="N33" s="76"/>
      <c r="O33" s="76"/>
      <c r="P33" s="76"/>
      <c r="Q33" s="76"/>
      <c r="R33" s="76"/>
    </row>
    <row r="34" spans="1:18" ht="12.75" customHeight="1">
      <c r="A34" s="23"/>
      <c r="B34" s="39"/>
      <c r="C34" s="45" t="s">
        <v>178</v>
      </c>
      <c r="D34" s="39"/>
      <c r="E34" s="43"/>
      <c r="F34" s="40">
        <f t="shared" si="1"/>
        <v>15700</v>
      </c>
      <c r="G34" s="89">
        <f>47200-31500</f>
        <v>15700</v>
      </c>
      <c r="H34" s="40"/>
      <c r="I34" s="40"/>
      <c r="J34" s="40"/>
      <c r="K34" s="78"/>
      <c r="L34" s="78"/>
      <c r="M34" s="78"/>
      <c r="N34" s="76"/>
      <c r="O34" s="76"/>
      <c r="P34" s="76"/>
      <c r="Q34" s="76"/>
      <c r="R34" s="76"/>
    </row>
    <row r="35" spans="1:18" ht="12.75">
      <c r="A35" s="23"/>
      <c r="B35" s="39"/>
      <c r="C35" s="41" t="s">
        <v>179</v>
      </c>
      <c r="D35" s="39"/>
      <c r="E35" s="43"/>
      <c r="F35" s="40">
        <f t="shared" si="1"/>
        <v>45900</v>
      </c>
      <c r="G35" s="40"/>
      <c r="H35" s="89">
        <f>45900</f>
        <v>45900</v>
      </c>
      <c r="I35" s="40"/>
      <c r="J35" s="40"/>
      <c r="K35" s="78"/>
      <c r="L35" s="78"/>
      <c r="M35" s="78"/>
      <c r="N35" s="76"/>
      <c r="O35" s="76"/>
      <c r="P35" s="76"/>
      <c r="Q35" s="76"/>
      <c r="R35" s="76"/>
    </row>
    <row r="36" spans="1:18" ht="12.75">
      <c r="A36" s="23"/>
      <c r="B36" s="39"/>
      <c r="C36" s="41" t="s">
        <v>160</v>
      </c>
      <c r="D36" s="39"/>
      <c r="E36" s="43"/>
      <c r="F36" s="40">
        <f t="shared" si="1"/>
        <v>97500</v>
      </c>
      <c r="G36" s="40">
        <v>9400</v>
      </c>
      <c r="H36" s="87">
        <f>88100</f>
        <v>88100</v>
      </c>
      <c r="I36" s="40"/>
      <c r="J36" s="40"/>
      <c r="K36" s="78"/>
      <c r="L36" s="78"/>
      <c r="M36" s="78"/>
      <c r="N36" s="76"/>
      <c r="O36" s="76"/>
      <c r="P36" s="76"/>
      <c r="Q36" s="76"/>
      <c r="R36" s="76"/>
    </row>
    <row r="37" spans="1:18" ht="12.75">
      <c r="A37" s="23"/>
      <c r="B37" s="39"/>
      <c r="C37" s="41" t="s">
        <v>180</v>
      </c>
      <c r="D37" s="39">
        <v>226</v>
      </c>
      <c r="E37" s="39"/>
      <c r="F37" s="40">
        <f t="shared" si="1"/>
        <v>417800</v>
      </c>
      <c r="G37" s="40">
        <f aca="true" t="shared" si="6" ref="G37:M37">SUM(G38:G41)</f>
        <v>121200</v>
      </c>
      <c r="H37" s="40">
        <f t="shared" si="6"/>
        <v>296600</v>
      </c>
      <c r="I37" s="40">
        <f t="shared" si="6"/>
        <v>0</v>
      </c>
      <c r="J37" s="40">
        <f t="shared" si="6"/>
        <v>0</v>
      </c>
      <c r="K37" s="78">
        <f t="shared" si="6"/>
        <v>0</v>
      </c>
      <c r="L37" s="78">
        <f t="shared" si="6"/>
        <v>0</v>
      </c>
      <c r="M37" s="78">
        <f t="shared" si="6"/>
        <v>0</v>
      </c>
      <c r="N37" s="76"/>
      <c r="O37" s="76"/>
      <c r="P37" s="76"/>
      <c r="Q37" s="76"/>
      <c r="R37" s="76"/>
    </row>
    <row r="38" spans="1:18" ht="12.75">
      <c r="A38" s="23"/>
      <c r="B38" s="39"/>
      <c r="C38" s="45" t="s">
        <v>181</v>
      </c>
      <c r="D38" s="39"/>
      <c r="E38" s="43" t="s">
        <v>151</v>
      </c>
      <c r="F38" s="40">
        <f t="shared" si="1"/>
        <v>0</v>
      </c>
      <c r="G38" s="40"/>
      <c r="H38" s="40"/>
      <c r="I38" s="40"/>
      <c r="J38" s="40"/>
      <c r="K38" s="80"/>
      <c r="L38" s="80"/>
      <c r="M38" s="79"/>
      <c r="N38" s="76"/>
      <c r="O38" s="76"/>
      <c r="P38" s="76"/>
      <c r="Q38" s="76"/>
      <c r="R38" s="76"/>
    </row>
    <row r="39" spans="1:18" ht="12.75">
      <c r="A39" s="23"/>
      <c r="B39" s="39"/>
      <c r="C39" s="41" t="s">
        <v>182</v>
      </c>
      <c r="D39" s="39"/>
      <c r="E39" s="43" t="s">
        <v>153</v>
      </c>
      <c r="F39" s="40">
        <f t="shared" si="1"/>
        <v>417800</v>
      </c>
      <c r="G39" s="89">
        <f>89700+31500</f>
        <v>121200</v>
      </c>
      <c r="H39" s="90">
        <f>318000-21400</f>
        <v>296600</v>
      </c>
      <c r="I39" s="40"/>
      <c r="J39" s="40"/>
      <c r="K39" s="80"/>
      <c r="L39" s="81"/>
      <c r="M39" s="79"/>
      <c r="N39" s="76"/>
      <c r="O39" s="76"/>
      <c r="P39" s="76"/>
      <c r="Q39" s="76"/>
      <c r="R39" s="76"/>
    </row>
    <row r="40" spans="1:18" ht="12.75">
      <c r="A40" s="23"/>
      <c r="B40" s="39"/>
      <c r="C40" s="41" t="s">
        <v>183</v>
      </c>
      <c r="D40" s="39"/>
      <c r="E40" s="43" t="s">
        <v>155</v>
      </c>
      <c r="F40" s="40">
        <f t="shared" si="1"/>
        <v>0</v>
      </c>
      <c r="G40" s="89"/>
      <c r="H40" s="40"/>
      <c r="I40" s="40"/>
      <c r="J40" s="40"/>
      <c r="K40" s="80"/>
      <c r="L40" s="80"/>
      <c r="M40" s="79"/>
      <c r="N40" s="76"/>
      <c r="O40" s="76"/>
      <c r="P40" s="76"/>
      <c r="Q40" s="76"/>
      <c r="R40" s="76"/>
    </row>
    <row r="41" spans="1:18" ht="24">
      <c r="A41" s="23"/>
      <c r="B41" s="39"/>
      <c r="C41" s="41" t="s">
        <v>184</v>
      </c>
      <c r="D41" s="39"/>
      <c r="E41" s="43" t="s">
        <v>157</v>
      </c>
      <c r="F41" s="40">
        <f t="shared" si="1"/>
        <v>0</v>
      </c>
      <c r="G41" s="40"/>
      <c r="H41" s="40"/>
      <c r="I41" s="40"/>
      <c r="J41" s="40"/>
      <c r="K41" s="80"/>
      <c r="L41" s="80"/>
      <c r="M41" s="79"/>
      <c r="N41" s="76"/>
      <c r="O41" s="76"/>
      <c r="P41" s="76"/>
      <c r="Q41" s="76"/>
      <c r="R41" s="76"/>
    </row>
    <row r="42" spans="1:18" ht="12.75">
      <c r="A42" s="23"/>
      <c r="B42" s="39" t="s">
        <v>185</v>
      </c>
      <c r="C42" s="12" t="s">
        <v>186</v>
      </c>
      <c r="D42" s="39">
        <v>240</v>
      </c>
      <c r="E42" s="39"/>
      <c r="F42" s="40">
        <f aca="true" t="shared" si="7" ref="F42:F63">SUM(G42:M42)</f>
        <v>0</v>
      </c>
      <c r="G42" s="40"/>
      <c r="H42" s="40"/>
      <c r="I42" s="40"/>
      <c r="J42" s="40"/>
      <c r="K42" s="80"/>
      <c r="L42" s="80"/>
      <c r="M42" s="79"/>
      <c r="N42" s="76"/>
      <c r="O42" s="76"/>
      <c r="P42" s="76"/>
      <c r="Q42" s="76"/>
      <c r="R42" s="76"/>
    </row>
    <row r="43" spans="1:18" ht="12.75">
      <c r="A43" s="23"/>
      <c r="B43" s="39"/>
      <c r="C43" s="12" t="s">
        <v>187</v>
      </c>
      <c r="D43" s="39">
        <v>241</v>
      </c>
      <c r="E43" s="39"/>
      <c r="F43" s="40">
        <f t="shared" si="7"/>
        <v>0</v>
      </c>
      <c r="G43" s="40"/>
      <c r="H43" s="40"/>
      <c r="I43" s="40"/>
      <c r="J43" s="40"/>
      <c r="K43" s="80"/>
      <c r="L43" s="80"/>
      <c r="M43" s="79"/>
      <c r="N43" s="76"/>
      <c r="O43" s="76"/>
      <c r="P43" s="76"/>
      <c r="Q43" s="76"/>
      <c r="R43" s="76"/>
    </row>
    <row r="44" spans="1:18" ht="24">
      <c r="A44" s="23"/>
      <c r="B44" s="39"/>
      <c r="C44" s="12" t="s">
        <v>188</v>
      </c>
      <c r="D44" s="39">
        <v>242</v>
      </c>
      <c r="E44" s="39"/>
      <c r="F44" s="40">
        <f t="shared" si="7"/>
        <v>0</v>
      </c>
      <c r="G44" s="40"/>
      <c r="H44" s="40"/>
      <c r="I44" s="40"/>
      <c r="J44" s="40"/>
      <c r="K44" s="80"/>
      <c r="L44" s="80"/>
      <c r="M44" s="79"/>
      <c r="N44" s="76"/>
      <c r="O44" s="76"/>
      <c r="P44" s="76"/>
      <c r="Q44" s="76"/>
      <c r="R44" s="76"/>
    </row>
    <row r="45" spans="1:18" ht="12.75">
      <c r="A45" s="23"/>
      <c r="B45" s="39" t="s">
        <v>189</v>
      </c>
      <c r="C45" s="12" t="s">
        <v>190</v>
      </c>
      <c r="D45" s="39">
        <v>260</v>
      </c>
      <c r="E45" s="39"/>
      <c r="F45" s="40">
        <f t="shared" si="7"/>
        <v>0</v>
      </c>
      <c r="G45" s="40"/>
      <c r="H45" s="40"/>
      <c r="I45" s="40"/>
      <c r="J45" s="40"/>
      <c r="K45" s="88">
        <f>K46+K47+K48</f>
        <v>0</v>
      </c>
      <c r="L45" s="80"/>
      <c r="M45" s="79"/>
      <c r="N45" s="76"/>
      <c r="O45" s="76"/>
      <c r="P45" s="76"/>
      <c r="Q45" s="76"/>
      <c r="R45" s="76"/>
    </row>
    <row r="46" spans="1:18" ht="12.75">
      <c r="A46" s="23"/>
      <c r="B46" s="39"/>
      <c r="C46" s="12" t="s">
        <v>191</v>
      </c>
      <c r="D46" s="39">
        <v>262</v>
      </c>
      <c r="E46" s="39"/>
      <c r="F46" s="40">
        <f t="shared" si="7"/>
        <v>0</v>
      </c>
      <c r="G46" s="40"/>
      <c r="H46" s="40"/>
      <c r="I46" s="40"/>
      <c r="J46" s="40"/>
      <c r="K46" s="88"/>
      <c r="L46" s="80"/>
      <c r="M46" s="79"/>
      <c r="N46" s="76"/>
      <c r="O46" s="76"/>
      <c r="P46" s="76"/>
      <c r="Q46" s="76"/>
      <c r="R46" s="76"/>
    </row>
    <row r="47" spans="1:18" ht="12.75">
      <c r="A47" s="23"/>
      <c r="B47" s="39"/>
      <c r="C47" s="12" t="s">
        <v>192</v>
      </c>
      <c r="D47" s="39"/>
      <c r="E47" s="39"/>
      <c r="F47" s="40">
        <f t="shared" si="7"/>
        <v>0</v>
      </c>
      <c r="G47" s="40"/>
      <c r="H47" s="40"/>
      <c r="I47" s="40"/>
      <c r="J47" s="40"/>
      <c r="K47" s="88"/>
      <c r="L47" s="80"/>
      <c r="M47" s="79"/>
      <c r="N47" s="76"/>
      <c r="O47" s="76"/>
      <c r="P47" s="76"/>
      <c r="Q47" s="76"/>
      <c r="R47" s="76"/>
    </row>
    <row r="48" spans="1:18" ht="24">
      <c r="A48" s="23"/>
      <c r="B48" s="39"/>
      <c r="C48" s="12" t="s">
        <v>193</v>
      </c>
      <c r="D48" s="39">
        <v>263</v>
      </c>
      <c r="E48" s="39"/>
      <c r="F48" s="40">
        <f t="shared" si="7"/>
        <v>0</v>
      </c>
      <c r="G48" s="40"/>
      <c r="H48" s="40"/>
      <c r="I48" s="40"/>
      <c r="J48" s="40"/>
      <c r="K48" s="87"/>
      <c r="L48" s="80"/>
      <c r="M48" s="79"/>
      <c r="N48" s="76"/>
      <c r="O48" s="76"/>
      <c r="P48" s="76"/>
      <c r="Q48" s="76"/>
      <c r="R48" s="76"/>
    </row>
    <row r="49" spans="1:18" ht="12.75">
      <c r="A49" s="23"/>
      <c r="B49" s="39" t="s">
        <v>194</v>
      </c>
      <c r="C49" s="12" t="s">
        <v>195</v>
      </c>
      <c r="D49" s="39">
        <v>290</v>
      </c>
      <c r="E49" s="39"/>
      <c r="F49" s="40">
        <f t="shared" si="7"/>
        <v>2211400</v>
      </c>
      <c r="G49" s="40">
        <f aca="true" t="shared" si="8" ref="G49:M49">SUM(G50:G51)</f>
        <v>16600</v>
      </c>
      <c r="H49" s="40">
        <f t="shared" si="8"/>
        <v>2190300</v>
      </c>
      <c r="I49" s="40">
        <f t="shared" si="8"/>
        <v>0</v>
      </c>
      <c r="J49" s="40">
        <f t="shared" si="8"/>
        <v>0</v>
      </c>
      <c r="K49" s="78">
        <f t="shared" si="8"/>
        <v>4500</v>
      </c>
      <c r="L49" s="78">
        <f t="shared" si="8"/>
        <v>0</v>
      </c>
      <c r="M49" s="78">
        <f t="shared" si="8"/>
        <v>0</v>
      </c>
      <c r="N49" s="76"/>
      <c r="O49" s="76"/>
      <c r="P49" s="76"/>
      <c r="Q49" s="76"/>
      <c r="R49" s="76"/>
    </row>
    <row r="50" spans="1:18" ht="12.75" customHeight="1">
      <c r="A50" s="23"/>
      <c r="B50" s="39"/>
      <c r="C50" s="44" t="s">
        <v>196</v>
      </c>
      <c r="D50" s="39"/>
      <c r="E50" s="46"/>
      <c r="F50" s="40">
        <f t="shared" si="7"/>
        <v>21100</v>
      </c>
      <c r="G50" s="89">
        <v>16600</v>
      </c>
      <c r="H50" s="40"/>
      <c r="I50" s="40"/>
      <c r="J50" s="40"/>
      <c r="K50" s="78">
        <f>1500+3000</f>
        <v>4500</v>
      </c>
      <c r="L50" s="78"/>
      <c r="M50" s="78"/>
      <c r="N50" s="76"/>
      <c r="O50" s="76"/>
      <c r="P50" s="76"/>
      <c r="Q50" s="76"/>
      <c r="R50" s="76"/>
    </row>
    <row r="51" spans="1:18" ht="12.75">
      <c r="A51" s="23"/>
      <c r="B51" s="39"/>
      <c r="C51" s="41" t="s">
        <v>197</v>
      </c>
      <c r="D51" s="39"/>
      <c r="E51" s="46"/>
      <c r="F51" s="40">
        <f t="shared" si="7"/>
        <v>2190300</v>
      </c>
      <c r="G51" s="89"/>
      <c r="H51" s="89">
        <v>2190300</v>
      </c>
      <c r="I51" s="40"/>
      <c r="J51" s="40"/>
      <c r="K51" s="78"/>
      <c r="L51" s="78"/>
      <c r="M51" s="78"/>
      <c r="N51" s="76"/>
      <c r="O51" s="76"/>
      <c r="P51" s="76"/>
      <c r="Q51" s="76"/>
      <c r="R51" s="76"/>
    </row>
    <row r="52" spans="1:18" ht="12.75">
      <c r="A52" s="23"/>
      <c r="B52" s="39" t="s">
        <v>198</v>
      </c>
      <c r="C52" s="41" t="s">
        <v>199</v>
      </c>
      <c r="D52" s="39">
        <v>300</v>
      </c>
      <c r="E52" s="39"/>
      <c r="F52" s="40">
        <f t="shared" si="7"/>
        <v>1392700</v>
      </c>
      <c r="G52" s="40">
        <f aca="true" t="shared" si="9" ref="G52:M52">SUM(G53,G57)</f>
        <v>1107600</v>
      </c>
      <c r="H52" s="40">
        <f t="shared" si="9"/>
        <v>117100</v>
      </c>
      <c r="I52" s="40">
        <f t="shared" si="9"/>
        <v>0</v>
      </c>
      <c r="J52" s="40">
        <f t="shared" si="9"/>
        <v>0</v>
      </c>
      <c r="K52" s="78">
        <f t="shared" si="9"/>
        <v>168000</v>
      </c>
      <c r="L52" s="78">
        <f t="shared" si="9"/>
        <v>0</v>
      </c>
      <c r="M52" s="78">
        <f t="shared" si="9"/>
        <v>0</v>
      </c>
      <c r="N52" s="76"/>
      <c r="O52" s="76"/>
      <c r="P52" s="76"/>
      <c r="Q52" s="76"/>
      <c r="R52" s="76"/>
    </row>
    <row r="53" spans="1:18" ht="12.75">
      <c r="A53" s="23"/>
      <c r="B53" s="39"/>
      <c r="C53" s="12" t="s">
        <v>200</v>
      </c>
      <c r="D53" s="39">
        <v>310</v>
      </c>
      <c r="E53" s="39"/>
      <c r="F53" s="40">
        <f t="shared" si="7"/>
        <v>24400</v>
      </c>
      <c r="G53" s="40">
        <f aca="true" t="shared" si="10" ref="G53:M53">SUM(G54:G56)</f>
        <v>24400</v>
      </c>
      <c r="H53" s="40">
        <f t="shared" si="10"/>
        <v>0</v>
      </c>
      <c r="I53" s="40">
        <f t="shared" si="10"/>
        <v>0</v>
      </c>
      <c r="J53" s="40">
        <f t="shared" si="10"/>
        <v>0</v>
      </c>
      <c r="K53" s="78">
        <f t="shared" si="10"/>
        <v>0</v>
      </c>
      <c r="L53" s="78">
        <f t="shared" si="10"/>
        <v>0</v>
      </c>
      <c r="M53" s="78">
        <f t="shared" si="10"/>
        <v>0</v>
      </c>
      <c r="N53" s="76"/>
      <c r="O53" s="76"/>
      <c r="P53" s="76"/>
      <c r="Q53" s="76"/>
      <c r="R53" s="76"/>
    </row>
    <row r="54" spans="1:18" ht="24">
      <c r="A54" s="23"/>
      <c r="B54" s="39"/>
      <c r="C54" s="47" t="s">
        <v>201</v>
      </c>
      <c r="D54" s="39"/>
      <c r="E54" s="46"/>
      <c r="F54" s="40">
        <f t="shared" si="7"/>
        <v>0</v>
      </c>
      <c r="G54" s="40"/>
      <c r="H54" s="40"/>
      <c r="I54" s="40"/>
      <c r="J54" s="40"/>
      <c r="K54" s="78"/>
      <c r="L54" s="78"/>
      <c r="M54" s="78"/>
      <c r="N54" s="76"/>
      <c r="O54" s="76"/>
      <c r="P54" s="76"/>
      <c r="Q54" s="76"/>
      <c r="R54" s="76"/>
    </row>
    <row r="55" spans="1:18" ht="12.75">
      <c r="A55" s="23"/>
      <c r="B55" s="39"/>
      <c r="C55" s="44" t="s">
        <v>202</v>
      </c>
      <c r="D55" s="39"/>
      <c r="E55" s="46"/>
      <c r="F55" s="40">
        <f t="shared" si="7"/>
        <v>24400</v>
      </c>
      <c r="G55" s="89">
        <v>24400</v>
      </c>
      <c r="H55" s="87"/>
      <c r="I55" s="40"/>
      <c r="J55" s="40"/>
      <c r="K55" s="78"/>
      <c r="L55" s="78"/>
      <c r="M55" s="78"/>
      <c r="N55" s="76"/>
      <c r="O55" s="76"/>
      <c r="P55" s="76"/>
      <c r="Q55" s="76"/>
      <c r="R55" s="76"/>
    </row>
    <row r="56" spans="1:18" ht="12.75">
      <c r="A56" s="23"/>
      <c r="B56" s="39"/>
      <c r="C56" s="41" t="s">
        <v>203</v>
      </c>
      <c r="D56" s="39"/>
      <c r="E56" s="46"/>
      <c r="F56" s="40">
        <f t="shared" si="7"/>
        <v>0</v>
      </c>
      <c r="G56" s="40"/>
      <c r="H56" s="40"/>
      <c r="I56" s="40"/>
      <c r="J56" s="40"/>
      <c r="K56" s="78"/>
      <c r="L56" s="78"/>
      <c r="M56" s="78"/>
      <c r="N56" s="76"/>
      <c r="O56" s="76"/>
      <c r="P56" s="76"/>
      <c r="Q56" s="76"/>
      <c r="R56" s="76"/>
    </row>
    <row r="57" spans="1:18" ht="12.75">
      <c r="A57" s="23"/>
      <c r="B57" s="39"/>
      <c r="C57" s="12" t="s">
        <v>204</v>
      </c>
      <c r="D57" s="39">
        <v>340</v>
      </c>
      <c r="E57" s="39"/>
      <c r="F57" s="40">
        <f t="shared" si="7"/>
        <v>1368300</v>
      </c>
      <c r="G57" s="40">
        <f aca="true" t="shared" si="11" ref="G57:M57">SUM(G58:G63)</f>
        <v>1083200</v>
      </c>
      <c r="H57" s="40">
        <f t="shared" si="11"/>
        <v>117100</v>
      </c>
      <c r="I57" s="40">
        <f t="shared" si="11"/>
        <v>0</v>
      </c>
      <c r="J57" s="40">
        <f t="shared" si="11"/>
        <v>0</v>
      </c>
      <c r="K57" s="78">
        <f t="shared" si="11"/>
        <v>168000</v>
      </c>
      <c r="L57" s="78">
        <f t="shared" si="11"/>
        <v>0</v>
      </c>
      <c r="M57" s="78">
        <f t="shared" si="11"/>
        <v>0</v>
      </c>
      <c r="N57" s="76"/>
      <c r="O57" s="76"/>
      <c r="P57" s="76"/>
      <c r="Q57" s="76"/>
      <c r="R57" s="76"/>
    </row>
    <row r="58" spans="1:18" ht="12.75" customHeight="1">
      <c r="A58" s="23"/>
      <c r="B58" s="39"/>
      <c r="C58" s="41" t="s">
        <v>205</v>
      </c>
      <c r="D58" s="39"/>
      <c r="E58" s="46" t="s">
        <v>151</v>
      </c>
      <c r="F58" s="40">
        <f t="shared" si="7"/>
        <v>6000</v>
      </c>
      <c r="G58" s="40">
        <v>6000</v>
      </c>
      <c r="H58" s="40"/>
      <c r="I58" s="40"/>
      <c r="J58" s="40"/>
      <c r="K58" s="78"/>
      <c r="L58" s="78"/>
      <c r="M58" s="78"/>
      <c r="N58" s="76"/>
      <c r="O58" s="76"/>
      <c r="P58" s="76"/>
      <c r="Q58" s="76"/>
      <c r="R58" s="76"/>
    </row>
    <row r="59" spans="1:18" ht="12.75">
      <c r="A59" s="23"/>
      <c r="B59" s="39"/>
      <c r="C59" s="41" t="s">
        <v>206</v>
      </c>
      <c r="D59" s="39"/>
      <c r="E59" s="46" t="s">
        <v>153</v>
      </c>
      <c r="F59" s="40">
        <f t="shared" si="7"/>
        <v>1165200</v>
      </c>
      <c r="G59" s="84">
        <f>997200</f>
        <v>997200</v>
      </c>
      <c r="H59" s="40"/>
      <c r="I59" s="40"/>
      <c r="J59" s="40"/>
      <c r="K59" s="84">
        <f>168000</f>
        <v>168000</v>
      </c>
      <c r="L59" s="83"/>
      <c r="M59" s="78"/>
      <c r="N59" s="76"/>
      <c r="O59" s="76"/>
      <c r="P59" s="76"/>
      <c r="Q59" s="76"/>
      <c r="R59" s="76"/>
    </row>
    <row r="60" spans="1:18" ht="12.75">
      <c r="A60" s="23"/>
      <c r="B60" s="39"/>
      <c r="C60" s="41"/>
      <c r="D60" s="39"/>
      <c r="E60" s="46"/>
      <c r="F60" s="40">
        <f t="shared" si="7"/>
        <v>0</v>
      </c>
      <c r="G60" s="40"/>
      <c r="H60" s="40"/>
      <c r="I60" s="40"/>
      <c r="J60" s="40"/>
      <c r="K60" s="78"/>
      <c r="L60" s="78"/>
      <c r="M60" s="78"/>
      <c r="N60" s="76"/>
      <c r="O60" s="76"/>
      <c r="P60" s="76"/>
      <c r="Q60" s="76"/>
      <c r="R60" s="76"/>
    </row>
    <row r="61" spans="1:18" ht="12.75">
      <c r="A61" s="23"/>
      <c r="B61" s="39"/>
      <c r="C61" s="41" t="s">
        <v>207</v>
      </c>
      <c r="D61" s="39"/>
      <c r="E61" s="46" t="s">
        <v>157</v>
      </c>
      <c r="F61" s="40">
        <f t="shared" si="7"/>
        <v>0</v>
      </c>
      <c r="G61" s="40"/>
      <c r="H61" s="40"/>
      <c r="I61" s="40"/>
      <c r="J61" s="40"/>
      <c r="K61" s="78"/>
      <c r="L61" s="78"/>
      <c r="M61" s="78"/>
      <c r="N61" s="76"/>
      <c r="O61" s="76"/>
      <c r="P61" s="76"/>
      <c r="Q61" s="76"/>
      <c r="R61" s="76"/>
    </row>
    <row r="62" spans="1:18" ht="12.75">
      <c r="A62" s="23"/>
      <c r="B62" s="39"/>
      <c r="C62" s="41" t="s">
        <v>160</v>
      </c>
      <c r="D62" s="39"/>
      <c r="E62" s="46" t="s">
        <v>159</v>
      </c>
      <c r="F62" s="40">
        <f t="shared" si="7"/>
        <v>70200</v>
      </c>
      <c r="G62" s="87">
        <f>70200</f>
        <v>70200</v>
      </c>
      <c r="H62" s="87"/>
      <c r="I62" s="40"/>
      <c r="J62" s="40"/>
      <c r="K62" s="78"/>
      <c r="L62" s="78"/>
      <c r="M62" s="78"/>
      <c r="N62" s="76"/>
      <c r="O62" s="76"/>
      <c r="P62" s="76"/>
      <c r="Q62" s="76"/>
      <c r="R62" s="76"/>
    </row>
    <row r="63" spans="1:18" ht="12.75">
      <c r="A63" s="23"/>
      <c r="B63" s="39"/>
      <c r="C63" s="48" t="s">
        <v>208</v>
      </c>
      <c r="D63" s="39"/>
      <c r="E63" s="46" t="s">
        <v>161</v>
      </c>
      <c r="F63" s="40">
        <f t="shared" si="7"/>
        <v>126900</v>
      </c>
      <c r="G63" s="40">
        <f>9800</f>
        <v>9800</v>
      </c>
      <c r="H63" s="40">
        <f>117100</f>
        <v>117100</v>
      </c>
      <c r="I63" s="40"/>
      <c r="J63" s="40"/>
      <c r="K63" s="78"/>
      <c r="L63" s="78"/>
      <c r="M63" s="78"/>
      <c r="N63" s="76"/>
      <c r="O63" s="76"/>
      <c r="P63" s="76"/>
      <c r="Q63" s="76"/>
      <c r="R63" s="76"/>
    </row>
    <row r="64" spans="1:18" ht="12.75">
      <c r="A64" s="23"/>
      <c r="B64" s="39" t="s">
        <v>209</v>
      </c>
      <c r="C64" s="49" t="s">
        <v>210</v>
      </c>
      <c r="D64" s="39"/>
      <c r="E64" s="39"/>
      <c r="F64" s="50"/>
      <c r="G64" s="50"/>
      <c r="H64" s="50"/>
      <c r="I64" s="50"/>
      <c r="J64" s="50"/>
      <c r="K64" s="82"/>
      <c r="L64" s="82"/>
      <c r="M64" s="82"/>
      <c r="N64" s="76"/>
      <c r="O64" s="76"/>
      <c r="P64" s="76"/>
      <c r="Q64" s="76"/>
      <c r="R64" s="76"/>
    </row>
    <row r="65" spans="1:18" ht="12.75">
      <c r="A65" s="23"/>
      <c r="B65" s="39"/>
      <c r="C65" s="12" t="s">
        <v>211</v>
      </c>
      <c r="D65" s="39"/>
      <c r="E65" s="43"/>
      <c r="F65" s="42">
        <f aca="true" t="shared" si="12" ref="F65:M65">SUM(F66:F70)</f>
        <v>0</v>
      </c>
      <c r="G65" s="42">
        <f t="shared" si="12"/>
        <v>0</v>
      </c>
      <c r="H65" s="42">
        <f t="shared" si="12"/>
        <v>0</v>
      </c>
      <c r="I65" s="42">
        <f t="shared" si="12"/>
        <v>0</v>
      </c>
      <c r="J65" s="42">
        <f t="shared" si="12"/>
        <v>0</v>
      </c>
      <c r="K65" s="78">
        <f t="shared" si="12"/>
        <v>0</v>
      </c>
      <c r="L65" s="78">
        <f t="shared" si="12"/>
        <v>0</v>
      </c>
      <c r="M65" s="78">
        <f t="shared" si="12"/>
        <v>0</v>
      </c>
      <c r="N65" s="76"/>
      <c r="O65" s="76"/>
      <c r="P65" s="76"/>
      <c r="Q65" s="76"/>
      <c r="R65" s="76"/>
    </row>
    <row r="66" spans="1:13" ht="12.75">
      <c r="A66" s="23"/>
      <c r="B66" s="39"/>
      <c r="C66" s="41"/>
      <c r="D66" s="39"/>
      <c r="E66" s="51"/>
      <c r="F66" s="40"/>
      <c r="G66" s="42"/>
      <c r="H66" s="42"/>
      <c r="I66" s="38"/>
      <c r="J66" s="38"/>
      <c r="K66" s="80"/>
      <c r="L66" s="80"/>
      <c r="M66" s="41"/>
    </row>
    <row r="67" spans="1:13" ht="12.75">
      <c r="A67" s="23"/>
      <c r="B67" s="39"/>
      <c r="C67" s="44"/>
      <c r="D67" s="39"/>
      <c r="E67" s="43"/>
      <c r="F67" s="40"/>
      <c r="G67" s="42"/>
      <c r="H67" s="42"/>
      <c r="I67" s="38"/>
      <c r="J67" s="38"/>
      <c r="K67" s="80"/>
      <c r="L67" s="80"/>
      <c r="M67" s="41"/>
    </row>
    <row r="68" spans="1:13" ht="12.75">
      <c r="A68" s="23"/>
      <c r="B68" s="39"/>
      <c r="C68" s="52"/>
      <c r="D68" s="39"/>
      <c r="E68" s="43"/>
      <c r="F68" s="40"/>
      <c r="G68" s="42"/>
      <c r="H68" s="42"/>
      <c r="I68" s="38"/>
      <c r="J68" s="38"/>
      <c r="K68" s="80"/>
      <c r="L68" s="80"/>
      <c r="M68" s="41"/>
    </row>
    <row r="69" spans="1:13" ht="12.75">
      <c r="A69" s="23"/>
      <c r="B69" s="39"/>
      <c r="C69" s="52"/>
      <c r="D69" s="39"/>
      <c r="E69" s="43"/>
      <c r="F69" s="40"/>
      <c r="G69" s="42"/>
      <c r="H69" s="42"/>
      <c r="I69" s="38"/>
      <c r="J69" s="38"/>
      <c r="K69" s="39"/>
      <c r="L69" s="39"/>
      <c r="M69" s="41"/>
    </row>
    <row r="70" spans="1:13" ht="12.75">
      <c r="A70" s="23"/>
      <c r="B70" s="39"/>
      <c r="C70" s="52"/>
      <c r="D70" s="39"/>
      <c r="E70" s="43"/>
      <c r="F70" s="40"/>
      <c r="G70" s="42"/>
      <c r="H70" s="42"/>
      <c r="I70" s="38"/>
      <c r="J70" s="38"/>
      <c r="K70" s="39"/>
      <c r="L70" s="39"/>
      <c r="M70" s="41"/>
    </row>
    <row r="71" spans="6:8" ht="16.5" customHeight="1">
      <c r="F71" s="53"/>
      <c r="G71" s="21">
        <f>18301800-G9</f>
        <v>0</v>
      </c>
      <c r="H71" s="75">
        <f>10959300-H9</f>
        <v>0</v>
      </c>
    </row>
    <row r="72" spans="3:6" ht="12.75" customHeight="1">
      <c r="C72" s="54" t="s">
        <v>212</v>
      </c>
      <c r="F72" s="53"/>
    </row>
    <row r="73" spans="3:6" ht="12.75" customHeight="1">
      <c r="C73" s="54" t="s">
        <v>215</v>
      </c>
      <c r="F73" s="53"/>
    </row>
    <row r="74" ht="12.75" customHeight="1">
      <c r="C74" s="55"/>
    </row>
    <row r="75" spans="3:5" ht="12.75">
      <c r="C75" s="57" t="s">
        <v>213</v>
      </c>
      <c r="D75" s="58" t="s">
        <v>214</v>
      </c>
      <c r="E75" s="58"/>
    </row>
    <row r="76" ht="12.75">
      <c r="C76" s="54" t="s">
        <v>215</v>
      </c>
    </row>
  </sheetData>
  <sheetProtection/>
  <mergeCells count="19">
    <mergeCell ref="L5:L8"/>
    <mergeCell ref="I6:J6"/>
    <mergeCell ref="E7:E8"/>
    <mergeCell ref="G7:G8"/>
    <mergeCell ref="H7:H8"/>
    <mergeCell ref="I7:I8"/>
    <mergeCell ref="J7:J8"/>
    <mergeCell ref="D6:E6"/>
    <mergeCell ref="G6:H6"/>
    <mergeCell ref="C2:K2"/>
    <mergeCell ref="C4:C8"/>
    <mergeCell ref="D4:E5"/>
    <mergeCell ref="F4:F8"/>
    <mergeCell ref="G4:J4"/>
    <mergeCell ref="K4:M4"/>
    <mergeCell ref="G5:H5"/>
    <mergeCell ref="I5:J5"/>
    <mergeCell ref="K5:K8"/>
    <mergeCell ref="M5:M8"/>
  </mergeCells>
  <printOptions/>
  <pageMargins left="0.03125" right="0.010416666666666666" top="0" bottom="0.010416666666666666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D205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34.625" style="0" customWidth="1"/>
    <col min="4" max="4" width="18.25390625" style="0" customWidth="1"/>
  </cols>
  <sheetData>
    <row r="3" ht="12.75">
      <c r="C3" t="s">
        <v>257</v>
      </c>
    </row>
    <row r="7" ht="15.75">
      <c r="C7" s="1" t="s">
        <v>0</v>
      </c>
    </row>
    <row r="11" spans="3:4" ht="30.75" customHeight="1">
      <c r="C11" s="2" t="s">
        <v>1</v>
      </c>
      <c r="D11" s="3">
        <f>'раздел 2'!D5</f>
        <v>127574758.94</v>
      </c>
    </row>
    <row r="12" spans="3:4" ht="12.75">
      <c r="C12" s="4"/>
      <c r="D12" s="4"/>
    </row>
    <row r="13" spans="3:4" ht="12.75">
      <c r="C13" s="4" t="s">
        <v>2</v>
      </c>
      <c r="D13" s="3">
        <f>'раздел 2'!D6</f>
        <v>123369327.61</v>
      </c>
    </row>
    <row r="14" spans="3:4" ht="12.75">
      <c r="C14" s="4"/>
      <c r="D14" s="4"/>
    </row>
    <row r="15" spans="3:4" ht="12.75">
      <c r="C15" s="4" t="s">
        <v>3</v>
      </c>
      <c r="D15" s="3">
        <f>'раздел 2'!D12</f>
        <v>332811</v>
      </c>
    </row>
    <row r="16" spans="3:4" ht="12.75">
      <c r="C16" s="4"/>
      <c r="D16" s="4"/>
    </row>
    <row r="17" spans="3:4" ht="25.5">
      <c r="C17" s="5" t="s">
        <v>4</v>
      </c>
      <c r="D17" s="3">
        <f>'раздел 2'!D14</f>
        <v>85806.31</v>
      </c>
    </row>
    <row r="18" spans="3:4" ht="12.75">
      <c r="C18" s="4"/>
      <c r="D18" s="4"/>
    </row>
    <row r="19" spans="3:4" ht="12.75">
      <c r="C19" s="6" t="s">
        <v>5</v>
      </c>
      <c r="D19" s="7">
        <f>'раздел 2'!D15</f>
        <v>0</v>
      </c>
    </row>
    <row r="20" spans="3:4" ht="12.75">
      <c r="C20" s="4"/>
      <c r="D20" s="4"/>
    </row>
    <row r="21" spans="3:4" ht="25.5">
      <c r="C21" s="6" t="s">
        <v>6</v>
      </c>
      <c r="D21" s="7">
        <f>'раздел 2'!D16+'раздел 2'!D26</f>
        <v>85806.31</v>
      </c>
    </row>
    <row r="22" spans="3:4" ht="12.75">
      <c r="C22" s="4"/>
      <c r="D22" s="4"/>
    </row>
    <row r="23" spans="3:4" ht="25.5">
      <c r="C23" s="8" t="s">
        <v>7</v>
      </c>
      <c r="D23" s="7">
        <f>'раздел 2'!D36</f>
        <v>24674.23</v>
      </c>
    </row>
    <row r="24" spans="3:4" ht="12.75">
      <c r="C24" s="4"/>
      <c r="D24" s="4"/>
    </row>
    <row r="25" spans="3:4" ht="25.5">
      <c r="C25" s="9" t="s">
        <v>8</v>
      </c>
      <c r="D25" s="7">
        <f>'раздел 2'!D37</f>
        <v>0</v>
      </c>
    </row>
    <row r="28" ht="15.75">
      <c r="C28" s="1" t="s">
        <v>9</v>
      </c>
    </row>
    <row r="30" spans="3:4" ht="25.5">
      <c r="C30" s="10" t="s">
        <v>10</v>
      </c>
      <c r="D30" s="7">
        <f>'раздел 3'!F9-'раздел 3'!F65</f>
        <v>31252000</v>
      </c>
    </row>
    <row r="31" spans="3:4" ht="12.75">
      <c r="C31" s="11"/>
      <c r="D31" s="4"/>
    </row>
    <row r="32" spans="3:4" ht="38.25">
      <c r="C32" s="11" t="s">
        <v>11</v>
      </c>
      <c r="D32" s="7">
        <f>'раздел 3'!G9+'раздел 3'!H9</f>
        <v>29261100</v>
      </c>
    </row>
    <row r="33" spans="3:4" ht="12.75">
      <c r="C33" s="11"/>
      <c r="D33" s="4"/>
    </row>
    <row r="34" spans="3:4" ht="12.75">
      <c r="C34" s="11" t="s">
        <v>12</v>
      </c>
      <c r="D34" s="7">
        <f>'раздел 3'!K9</f>
        <v>1990900</v>
      </c>
    </row>
    <row r="35" spans="3:4" ht="12.75">
      <c r="C35" s="11"/>
      <c r="D35" s="4"/>
    </row>
    <row r="36" spans="3:4" ht="12.75">
      <c r="C36" s="11" t="s">
        <v>13</v>
      </c>
      <c r="D36" s="4">
        <f>'раздел 3'!M9</f>
        <v>0</v>
      </c>
    </row>
    <row r="37" spans="3:4" ht="12.75">
      <c r="C37" s="11"/>
      <c r="D37" s="4"/>
    </row>
    <row r="38" spans="3:4" ht="38.25">
      <c r="C38" s="11" t="s">
        <v>14</v>
      </c>
      <c r="D38" s="7">
        <f>'раздел 3'!I9+'раздел 3'!J9+'раздел 3'!L9</f>
        <v>0</v>
      </c>
    </row>
    <row r="39" spans="3:4" ht="12.75">
      <c r="C39" s="11"/>
      <c r="D39" s="4"/>
    </row>
    <row r="40" spans="3:4" ht="25.5">
      <c r="C40" s="10" t="s">
        <v>15</v>
      </c>
      <c r="D40" s="7">
        <f>'раздел 3'!F9-'раздел 3'!F65</f>
        <v>31252000</v>
      </c>
    </row>
    <row r="41" spans="3:4" ht="12.75">
      <c r="C41" s="11"/>
      <c r="D41" s="4"/>
    </row>
    <row r="42" spans="3:4" ht="24">
      <c r="C42" s="12" t="s">
        <v>16</v>
      </c>
      <c r="D42" s="7">
        <f>'раздел 3'!F11+'раздел 3'!F20</f>
        <v>16736800</v>
      </c>
    </row>
    <row r="43" spans="3:4" ht="12.75">
      <c r="C43" s="11"/>
      <c r="D43" s="4"/>
    </row>
    <row r="44" spans="3:4" ht="12.75">
      <c r="C44" s="12" t="s">
        <v>17</v>
      </c>
      <c r="D44" s="7">
        <f>'раздел 3'!F22</f>
        <v>224000</v>
      </c>
    </row>
    <row r="45" spans="3:4" ht="12.75">
      <c r="C45" s="11"/>
      <c r="D45" s="4"/>
    </row>
    <row r="46" spans="3:4" ht="12.75">
      <c r="C46" s="12" t="s">
        <v>18</v>
      </c>
      <c r="D46" s="7">
        <f>'раздел 3'!F23</f>
        <v>110800</v>
      </c>
    </row>
    <row r="47" spans="3:4" ht="12.75">
      <c r="C47" s="11"/>
      <c r="D47" s="4"/>
    </row>
    <row r="48" spans="3:4" ht="12.75">
      <c r="C48" s="12" t="s">
        <v>19</v>
      </c>
      <c r="D48" s="7">
        <f>'раздел 3'!F26</f>
        <v>8178500</v>
      </c>
    </row>
    <row r="49" spans="3:4" ht="12.75">
      <c r="C49" s="11"/>
      <c r="D49" s="4"/>
    </row>
    <row r="50" spans="3:4" ht="12.75">
      <c r="C50" s="12" t="s">
        <v>20</v>
      </c>
      <c r="D50" s="4"/>
    </row>
    <row r="51" spans="3:4" ht="12.75">
      <c r="C51" s="11"/>
      <c r="D51" s="4"/>
    </row>
    <row r="52" spans="3:4" ht="12.75">
      <c r="C52" s="12" t="s">
        <v>21</v>
      </c>
      <c r="D52" s="7">
        <f>'раздел 3'!F33</f>
        <v>159100</v>
      </c>
    </row>
    <row r="53" spans="3:4" ht="12.75">
      <c r="C53" s="11"/>
      <c r="D53" s="4"/>
    </row>
    <row r="54" spans="3:4" ht="12.75">
      <c r="C54" s="12" t="s">
        <v>22</v>
      </c>
      <c r="D54" s="7">
        <f>'раздел 3'!F53</f>
        <v>24400</v>
      </c>
    </row>
    <row r="55" spans="3:4" ht="12.75">
      <c r="C55" s="11"/>
      <c r="D55" s="4"/>
    </row>
    <row r="56" spans="3:4" ht="12.75">
      <c r="C56" s="12" t="s">
        <v>23</v>
      </c>
      <c r="D56" s="4"/>
    </row>
    <row r="57" spans="3:4" ht="12.75">
      <c r="C57" s="11"/>
      <c r="D57" s="4"/>
    </row>
    <row r="58" spans="3:4" ht="12.75">
      <c r="C58" s="12" t="s">
        <v>24</v>
      </c>
      <c r="D58" s="7">
        <f>'раздел 3'!F57</f>
        <v>1368300</v>
      </c>
    </row>
    <row r="59" spans="3:4" ht="12.75">
      <c r="C59" s="11"/>
      <c r="D59" s="4"/>
    </row>
    <row r="60" spans="3:4" ht="25.5">
      <c r="C60" s="10" t="s">
        <v>25</v>
      </c>
      <c r="D60" s="7">
        <f>'раздел 3'!F65</f>
        <v>0</v>
      </c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USER</cp:lastModifiedBy>
  <cp:lastPrinted>2015-09-15T23:49:43Z</cp:lastPrinted>
  <dcterms:created xsi:type="dcterms:W3CDTF">2012-03-26T04:22:07Z</dcterms:created>
  <dcterms:modified xsi:type="dcterms:W3CDTF">2016-04-07T00:47:38Z</dcterms:modified>
  <cp:category/>
  <cp:version/>
  <cp:contentType/>
  <cp:contentStatus/>
</cp:coreProperties>
</file>